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20" yWindow="-120" windowWidth="24240" windowHeight="13740" tabRatio="646" firstSheet="3" activeTab="3"/>
  </bookViews>
  <sheets>
    <sheet name="Ф3" sheetId="49" state="hidden" r:id="rId1"/>
    <sheet name="Ф4" sheetId="48" state="hidden" r:id="rId2"/>
    <sheet name="Ф1 (валюта)" sheetId="50" state="hidden" r:id="rId3"/>
    <sheet name="Ф1" sheetId="35" r:id="rId4"/>
    <sheet name="Ф2" sheetId="36" r:id="rId5"/>
    <sheet name="Доп сведения" sheetId="47" state="hidden" r:id="rId6"/>
    <sheet name="Пруднорматив ПП 80" sheetId="46" state="hidden" r:id="rId7"/>
    <sheet name="Лист1" sheetId="53" r:id="rId8"/>
  </sheets>
  <definedNames>
    <definedName name="q">#REF!</definedName>
    <definedName name="sub1000614796" localSheetId="6">'Пруднорматив ПП 80'!$B$13</definedName>
    <definedName name="вп">#REF!</definedName>
    <definedName name="_xlnm.Print_Area" localSheetId="6">'Пруднорматив ПП 80'!$A$1:$E$50</definedName>
    <definedName name="_xlnm.Print_Area" localSheetId="3">Ф1!$A$1:$D$124</definedName>
    <definedName name="_xlnm.Print_Area" localSheetId="2">'Ф1 (валюта)'!$A$1:$D$125</definedName>
    <definedName name="_xlnm.Print_Area" localSheetId="4">Ф2!$A$1:$F$125</definedName>
    <definedName name="_xlnm.Print_Area" localSheetId="0">Ф3!$A$1:$D$79</definedName>
    <definedName name="ф77">#REF!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5" i="36" l="1"/>
  <c r="F105" i="36"/>
  <c r="F59" i="36"/>
  <c r="F107" i="36" s="1"/>
  <c r="F111" i="36" s="1"/>
  <c r="F114" i="36" s="1"/>
  <c r="E59" i="36"/>
  <c r="E107" i="36" s="1"/>
  <c r="E111" i="36" s="1"/>
  <c r="E114" i="36" s="1"/>
  <c r="C32" i="36"/>
  <c r="C30" i="36" s="1"/>
  <c r="D32" i="36"/>
  <c r="D30" i="36" s="1"/>
  <c r="C71" i="35" l="1"/>
  <c r="C40" i="35" l="1"/>
  <c r="D96" i="36" l="1"/>
  <c r="E39" i="48" l="1"/>
  <c r="C111" i="35" l="1"/>
  <c r="D44" i="49" l="1"/>
  <c r="D16" i="49"/>
  <c r="C44" i="49" l="1"/>
  <c r="C96" i="36" l="1"/>
  <c r="C15" i="36" l="1"/>
  <c r="C11" i="36" l="1"/>
  <c r="D15" i="36"/>
  <c r="D11" i="36" s="1"/>
  <c r="C51" i="36"/>
  <c r="D51" i="36"/>
  <c r="C30" i="49" l="1"/>
  <c r="C22" i="49"/>
  <c r="C12" i="49"/>
  <c r="D111" i="35" l="1"/>
  <c r="D11" i="35"/>
  <c r="C66" i="50" l="1"/>
  <c r="E18" i="50" l="1"/>
  <c r="I43" i="46" l="1"/>
  <c r="E42" i="46" s="1"/>
  <c r="E16" i="50" l="1"/>
  <c r="E14" i="50" l="1"/>
  <c r="D40" i="35" l="1"/>
  <c r="D38" i="35" s="1"/>
  <c r="C38" i="35"/>
  <c r="E34" i="46" l="1"/>
  <c r="E32" i="46"/>
  <c r="E30" i="46"/>
  <c r="E29" i="46"/>
  <c r="E28" i="46"/>
  <c r="E27" i="46"/>
  <c r="E24" i="46"/>
  <c r="E23" i="46"/>
  <c r="E22" i="46"/>
  <c r="E20" i="46"/>
  <c r="E19" i="46"/>
  <c r="E18" i="46"/>
  <c r="D12" i="49" l="1"/>
  <c r="D32" i="48"/>
  <c r="F32" i="48" s="1"/>
  <c r="H32" i="48" s="1"/>
  <c r="C11" i="50"/>
  <c r="D111" i="50"/>
  <c r="C111" i="50"/>
  <c r="D105" i="50"/>
  <c r="C105" i="50"/>
  <c r="D99" i="50"/>
  <c r="C99" i="50"/>
  <c r="D85" i="50"/>
  <c r="C85" i="50"/>
  <c r="D71" i="50"/>
  <c r="C71" i="50"/>
  <c r="D51" i="50"/>
  <c r="C51" i="50"/>
  <c r="D38" i="50"/>
  <c r="C38" i="50"/>
  <c r="D11" i="50"/>
  <c r="C37" i="46"/>
  <c r="E37" i="46" s="1"/>
  <c r="E38" i="46"/>
  <c r="E36" i="46"/>
  <c r="E13" i="46"/>
  <c r="C67" i="36"/>
  <c r="D67" i="36"/>
  <c r="D61" i="36"/>
  <c r="C61" i="36"/>
  <c r="C105" i="35"/>
  <c r="E37" i="48"/>
  <c r="D35" i="48"/>
  <c r="C33" i="48"/>
  <c r="D71" i="35"/>
  <c r="D30" i="49"/>
  <c r="D51" i="35"/>
  <c r="E29" i="48"/>
  <c r="C89" i="36"/>
  <c r="D89" i="36"/>
  <c r="D85" i="35"/>
  <c r="C85" i="35"/>
  <c r="C38" i="47"/>
  <c r="C37" i="47"/>
  <c r="C36" i="47"/>
  <c r="C35" i="47"/>
  <c r="C34" i="47"/>
  <c r="C33" i="47"/>
  <c r="C25" i="47"/>
  <c r="C9" i="47"/>
  <c r="C10" i="47" s="1"/>
  <c r="C11" i="47"/>
  <c r="C13" i="47"/>
  <c r="C21" i="47"/>
  <c r="C26" i="47"/>
  <c r="C27" i="47"/>
  <c r="C30" i="47"/>
  <c r="C31" i="47"/>
  <c r="C32" i="47"/>
  <c r="C39" i="47"/>
  <c r="C40" i="47"/>
  <c r="C41" i="47"/>
  <c r="C42" i="47"/>
  <c r="D40" i="49"/>
  <c r="C40" i="49"/>
  <c r="C45" i="49" s="1"/>
  <c r="D22" i="49"/>
  <c r="D65" i="49"/>
  <c r="C65" i="49"/>
  <c r="D56" i="49"/>
  <c r="C56" i="49"/>
  <c r="B29" i="48"/>
  <c r="D29" i="48"/>
  <c r="C29" i="48"/>
  <c r="F12" i="48"/>
  <c r="H12" i="48" s="1"/>
  <c r="F13" i="48"/>
  <c r="H13" i="48" s="1"/>
  <c r="F14" i="48"/>
  <c r="H14" i="48" s="1"/>
  <c r="F15" i="48"/>
  <c r="H15" i="48" s="1"/>
  <c r="F16" i="48"/>
  <c r="H16" i="48" s="1"/>
  <c r="F17" i="48"/>
  <c r="H17" i="48" s="1"/>
  <c r="F18" i="48"/>
  <c r="H18" i="48" s="1"/>
  <c r="F19" i="48"/>
  <c r="H19" i="48" s="1"/>
  <c r="F20" i="48"/>
  <c r="H20" i="48" s="1"/>
  <c r="F21" i="48"/>
  <c r="H21" i="48" s="1"/>
  <c r="F22" i="48"/>
  <c r="H22" i="48" s="1"/>
  <c r="F23" i="48"/>
  <c r="H23" i="48" s="1"/>
  <c r="F24" i="48"/>
  <c r="H24" i="48" s="1"/>
  <c r="F25" i="48"/>
  <c r="H25" i="48" s="1"/>
  <c r="F26" i="48"/>
  <c r="H26" i="48" s="1"/>
  <c r="F27" i="48"/>
  <c r="H27" i="48" s="1"/>
  <c r="F28" i="48"/>
  <c r="H28" i="48" s="1"/>
  <c r="F11" i="48"/>
  <c r="H11" i="48" s="1"/>
  <c r="D105" i="35"/>
  <c r="D99" i="35"/>
  <c r="C99" i="35"/>
  <c r="G48" i="48"/>
  <c r="F47" i="48"/>
  <c r="H47" i="48" s="1"/>
  <c r="F46" i="48"/>
  <c r="H46" i="48" s="1"/>
  <c r="F45" i="48"/>
  <c r="H45" i="48" s="1"/>
  <c r="F44" i="48"/>
  <c r="H44" i="48" s="1"/>
  <c r="F43" i="48"/>
  <c r="H43" i="48" s="1"/>
  <c r="F42" i="48"/>
  <c r="H42" i="48" s="1"/>
  <c r="F41" i="48"/>
  <c r="H41" i="48" s="1"/>
  <c r="F40" i="48"/>
  <c r="H40" i="48" s="1"/>
  <c r="F39" i="48"/>
  <c r="H39" i="48" s="1"/>
  <c r="F38" i="48"/>
  <c r="H38" i="48" s="1"/>
  <c r="F36" i="48"/>
  <c r="H36" i="48" s="1"/>
  <c r="F34" i="48"/>
  <c r="H34" i="48" s="1"/>
  <c r="F31" i="48"/>
  <c r="H31" i="48" s="1"/>
  <c r="F30" i="48"/>
  <c r="H30" i="48" s="1"/>
  <c r="E25" i="46"/>
  <c r="E33" i="46"/>
  <c r="E39" i="46"/>
  <c r="E8" i="46"/>
  <c r="E12" i="46"/>
  <c r="E14" i="46"/>
  <c r="E16" i="46"/>
  <c r="E17" i="46"/>
  <c r="E35" i="46"/>
  <c r="E26" i="46"/>
  <c r="C11" i="35"/>
  <c r="C61" i="35" s="1"/>
  <c r="C15" i="46"/>
  <c r="C14" i="47" s="1"/>
  <c r="D115" i="35" l="1"/>
  <c r="F29" i="48"/>
  <c r="H29" i="48" s="1"/>
  <c r="C115" i="35"/>
  <c r="B48" i="48"/>
  <c r="C96" i="50"/>
  <c r="C115" i="50"/>
  <c r="C117" i="50" s="1"/>
  <c r="D96" i="35"/>
  <c r="C49" i="49"/>
  <c r="C67" i="49" s="1"/>
  <c r="C70" i="49" s="1"/>
  <c r="C59" i="36"/>
  <c r="D59" i="36"/>
  <c r="C96" i="35"/>
  <c r="E15" i="46"/>
  <c r="D45" i="49"/>
  <c r="D49" i="49" s="1"/>
  <c r="D61" i="50"/>
  <c r="D96" i="50"/>
  <c r="C61" i="50"/>
  <c r="D115" i="50"/>
  <c r="D117" i="50" s="1"/>
  <c r="D61" i="35"/>
  <c r="D48" i="48"/>
  <c r="D105" i="36"/>
  <c r="C20" i="47"/>
  <c r="E11" i="46"/>
  <c r="C12" i="47"/>
  <c r="E48" i="48"/>
  <c r="C48" i="48"/>
  <c r="F35" i="48"/>
  <c r="H35" i="48" s="1"/>
  <c r="C105" i="36"/>
  <c r="F37" i="48"/>
  <c r="H37" i="48" s="1"/>
  <c r="F33" i="48"/>
  <c r="H33" i="48" s="1"/>
  <c r="C41" i="46" l="1"/>
  <c r="E41" i="46" s="1"/>
  <c r="E69" i="49"/>
  <c r="D67" i="49"/>
  <c r="F69" i="49" s="1"/>
  <c r="D116" i="35"/>
  <c r="C10" i="46"/>
  <c r="E10" i="46" s="1"/>
  <c r="D107" i="36"/>
  <c r="D111" i="36" s="1"/>
  <c r="D114" i="36" s="1"/>
  <c r="D115" i="36" s="1"/>
  <c r="C9" i="46"/>
  <c r="C18" i="47" s="1"/>
  <c r="F48" i="48"/>
  <c r="H48" i="48" s="1"/>
  <c r="C107" i="36"/>
  <c r="C111" i="36" s="1"/>
  <c r="C114" i="36" s="1"/>
  <c r="C116" i="35"/>
  <c r="C19" i="47" l="1"/>
  <c r="C7" i="46"/>
  <c r="E7" i="46" s="1"/>
  <c r="E9" i="46"/>
  <c r="E21" i="46"/>
  <c r="C28" i="47"/>
  <c r="C43" i="47" s="1"/>
  <c r="E40" i="46" l="1"/>
  <c r="E43" i="46" s="1"/>
  <c r="C40" i="46"/>
  <c r="E44" i="46" l="1"/>
</calcChain>
</file>

<file path=xl/comments1.xml><?xml version="1.0" encoding="utf-8"?>
<comments xmlns="http://schemas.openxmlformats.org/spreadsheetml/2006/main">
  <authors>
    <author>Antonova Natalya</author>
  </authors>
  <commentList>
    <comment ref="C38" authorId="0">
      <text>
        <r>
          <rPr>
            <b/>
            <sz val="9"/>
            <color indexed="81"/>
            <rFont val="Tahoma"/>
            <family val="2"/>
            <charset val="204"/>
          </rPr>
          <t>Antonova Natalya:</t>
        </r>
        <r>
          <rPr>
            <sz val="9"/>
            <color indexed="81"/>
            <rFont val="Tahoma"/>
            <family val="2"/>
            <charset val="204"/>
          </rPr>
          <t xml:space="preserve">
формула
</t>
        </r>
      </text>
    </comment>
    <comment ref="C71" authorId="0">
      <text>
        <r>
          <rPr>
            <b/>
            <sz val="9"/>
            <color indexed="81"/>
            <rFont val="Tahoma"/>
            <family val="2"/>
            <charset val="204"/>
          </rPr>
          <t>Antonova Natalya:</t>
        </r>
        <r>
          <rPr>
            <sz val="9"/>
            <color indexed="81"/>
            <rFont val="Tahoma"/>
            <family val="2"/>
            <charset val="204"/>
          </rPr>
          <t xml:space="preserve">
формула</t>
        </r>
      </text>
    </comment>
  </commentList>
</comments>
</file>

<file path=xl/comments2.xml><?xml version="1.0" encoding="utf-8"?>
<comments xmlns="http://schemas.openxmlformats.org/spreadsheetml/2006/main">
  <authors>
    <author>Seidakhmetova Bayan</author>
    <author>Antonova Natalya</author>
  </authors>
  <commentList>
    <comment ref="E20" authorId="0">
      <text>
        <r>
          <rPr>
            <b/>
            <sz val="9"/>
            <color indexed="81"/>
            <rFont val="Tahoma"/>
            <family val="2"/>
            <charset val="204"/>
          </rPr>
          <t>Seidakhmetova Bayan:</t>
        </r>
        <r>
          <rPr>
            <sz val="9"/>
            <color indexed="81"/>
            <rFont val="Tahoma"/>
            <family val="2"/>
            <charset val="204"/>
          </rPr>
          <t xml:space="preserve">
с учетом акции Казатомпром</t>
        </r>
      </text>
    </comment>
    <comment ref="E21" authorId="0">
      <text>
        <r>
          <rPr>
            <b/>
            <sz val="9"/>
            <color indexed="81"/>
            <rFont val="Tahoma"/>
            <family val="2"/>
            <charset val="204"/>
          </rPr>
          <t>Seidakhmetova Bayan:</t>
        </r>
        <r>
          <rPr>
            <sz val="9"/>
            <color indexed="81"/>
            <rFont val="Tahoma"/>
            <family val="2"/>
            <charset val="204"/>
          </rPr>
          <t xml:space="preserve">
акции Народного банка и KazMinerals</t>
        </r>
      </text>
    </comment>
    <comment ref="E30" authorId="0">
      <text>
        <r>
          <rPr>
            <b/>
            <sz val="9"/>
            <color indexed="81"/>
            <rFont val="Tahoma"/>
            <family val="2"/>
            <charset val="204"/>
          </rPr>
          <t>Seidakhmetova Bayan:</t>
        </r>
        <r>
          <rPr>
            <sz val="9"/>
            <color indexed="81"/>
            <rFont val="Tahoma"/>
            <family val="2"/>
            <charset val="204"/>
          </rPr>
          <t xml:space="preserve">
с учетом депозитарных расписок Казатомпром</t>
        </r>
      </text>
    </comment>
    <comment ref="E42" authorId="0">
      <text>
        <r>
          <rPr>
            <b/>
            <sz val="9"/>
            <color indexed="81"/>
            <rFont val="Tahoma"/>
            <family val="2"/>
            <charset val="204"/>
          </rPr>
          <t>Seidakhmetova Bayan:</t>
        </r>
        <r>
          <rPr>
            <sz val="9"/>
            <color indexed="81"/>
            <rFont val="Tahoma"/>
            <family val="2"/>
            <charset val="204"/>
          </rPr>
          <t xml:space="preserve">
107 000 МРП + (Активы под управлением-40 млрд) * 0,0001</t>
        </r>
      </text>
    </comment>
    <comment ref="J42" authorId="0">
      <text>
        <r>
          <rPr>
            <b/>
            <sz val="9"/>
            <color indexed="81"/>
            <rFont val="Tahoma"/>
            <family val="2"/>
            <charset val="204"/>
          </rPr>
          <t>Seidakhmetova Bayan:</t>
        </r>
        <r>
          <rPr>
            <sz val="9"/>
            <color indexed="81"/>
            <rFont val="Tahoma"/>
            <family val="2"/>
            <charset val="204"/>
          </rPr>
          <t xml:space="preserve">
не забыть поменять МРП в январьском отчете 2525</t>
        </r>
      </text>
    </comment>
    <comment ref="K42" authorId="1">
      <text>
        <r>
          <rPr>
            <b/>
            <sz val="9"/>
            <color indexed="81"/>
            <rFont val="Tahoma"/>
            <family val="2"/>
            <charset val="204"/>
          </rPr>
          <t>Antonova Natalya:</t>
        </r>
        <r>
          <rPr>
            <sz val="9"/>
            <color indexed="81"/>
            <rFont val="Tahoma"/>
            <family val="2"/>
            <charset val="204"/>
          </rPr>
          <t xml:space="preserve">
из файла Натальи УИП</t>
        </r>
      </text>
    </comment>
    <comment ref="E44" authorId="0">
      <text>
        <r>
          <rPr>
            <b/>
            <sz val="9"/>
            <color indexed="81"/>
            <rFont val="Tahoma"/>
            <family val="2"/>
            <charset val="204"/>
          </rPr>
          <t>Seidakhmetova Bayan:</t>
        </r>
        <r>
          <rPr>
            <sz val="9"/>
            <color indexed="81"/>
            <rFont val="Tahoma"/>
            <family val="2"/>
            <charset val="204"/>
          </rPr>
          <t xml:space="preserve">
не менее 1,3 с 01/01/19</t>
        </r>
      </text>
    </comment>
  </commentList>
</comments>
</file>

<file path=xl/sharedStrings.xml><?xml version="1.0" encoding="utf-8"?>
<sst xmlns="http://schemas.openxmlformats.org/spreadsheetml/2006/main" count="941" uniqueCount="561">
  <si>
    <t xml:space="preserve">Примечание </t>
  </si>
  <si>
    <t xml:space="preserve">Наименование показателей </t>
  </si>
  <si>
    <t xml:space="preserve">Сумма по балансу </t>
  </si>
  <si>
    <t>3</t>
  </si>
  <si>
    <t>8001</t>
  </si>
  <si>
    <t>8002</t>
  </si>
  <si>
    <t>8003</t>
  </si>
  <si>
    <t>8004</t>
  </si>
  <si>
    <t>Прочая дебиторская задолженность (за вычетом резервов на возможные потери)</t>
  </si>
  <si>
    <t>8005</t>
  </si>
  <si>
    <t>8006</t>
  </si>
  <si>
    <t>8007</t>
  </si>
  <si>
    <t>8008</t>
  </si>
  <si>
    <t xml:space="preserve">  -</t>
  </si>
  <si>
    <t>8009</t>
  </si>
  <si>
    <t>8010</t>
  </si>
  <si>
    <t>8011</t>
  </si>
  <si>
    <t>8012</t>
  </si>
  <si>
    <t>Собственные деньги на счетах в клиринговой организации, являющиеся гарантийными, маржевыми взносами УИП1 или УИП2</t>
  </si>
  <si>
    <t>8013</t>
  </si>
  <si>
    <t>8014</t>
  </si>
  <si>
    <t>8015</t>
  </si>
  <si>
    <t>8016</t>
  </si>
  <si>
    <t>8017</t>
  </si>
  <si>
    <t>8018</t>
  </si>
  <si>
    <t>8019</t>
  </si>
  <si>
    <t>Акции юридических лиц Республики Казахстан, не являющихся аффилиированными лицами по отношению к УИП1 или УИП2,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</si>
  <si>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8020</t>
  </si>
  <si>
    <t>8021</t>
  </si>
  <si>
    <t>8022</t>
  </si>
  <si>
    <t xml:space="preserve">     наличные деньги в кассе</t>
  </si>
  <si>
    <t xml:space="preserve">     деньги на счетах в банках и организациях, осуществляющих отдельные виды банковских операций</t>
  </si>
  <si>
    <t xml:space="preserve">     начисленные, но не полученные доходы в виде вознаграждения</t>
  </si>
  <si>
    <t xml:space="preserve">    начисленные, но не полученные доходы в виде вознаграждения</t>
  </si>
  <si>
    <t>6.1</t>
  </si>
  <si>
    <t>7.1</t>
  </si>
  <si>
    <t>Начисленные комиссионные вознаграждения к получению</t>
  </si>
  <si>
    <t xml:space="preserve">    от консалтинговых услуг, в том числе:</t>
  </si>
  <si>
    <t>15.1</t>
  </si>
  <si>
    <t xml:space="preserve">      аффилированным лицам</t>
  </si>
  <si>
    <t>15.1.1</t>
  </si>
  <si>
    <t xml:space="preserve">      прочим клиентам</t>
  </si>
  <si>
    <t>15.1.2</t>
  </si>
  <si>
    <t xml:space="preserve">    от услуг представителя держателей облигаций</t>
  </si>
  <si>
    <t>15.2</t>
  </si>
  <si>
    <t xml:space="preserve">    от услуг андеррайтера</t>
  </si>
  <si>
    <t>15.3</t>
  </si>
  <si>
    <t xml:space="preserve">    от брокерских услуг</t>
  </si>
  <si>
    <t>15.4</t>
  </si>
  <si>
    <t xml:space="preserve">    от управления активами</t>
  </si>
  <si>
    <t>15.5</t>
  </si>
  <si>
    <t xml:space="preserve">    от услуг маркет-мейкера</t>
  </si>
  <si>
    <t>15.6</t>
  </si>
  <si>
    <t xml:space="preserve">    от пенсионных активов</t>
  </si>
  <si>
    <t>15.7</t>
  </si>
  <si>
    <t xml:space="preserve">   от инвестиционного дохода (убытка) по пенсионным активам</t>
  </si>
  <si>
    <t>15.8</t>
  </si>
  <si>
    <t xml:space="preserve">   прочие</t>
  </si>
  <si>
    <t>15.9</t>
  </si>
  <si>
    <t>Производные финансовые инструменты</t>
  </si>
  <si>
    <t xml:space="preserve">   требования по сделке фьючерсы</t>
  </si>
  <si>
    <t>16.1</t>
  </si>
  <si>
    <t xml:space="preserve">   требования по сделке форварды</t>
  </si>
  <si>
    <t>16.2</t>
  </si>
  <si>
    <t xml:space="preserve">   требования по сделке опционы</t>
  </si>
  <si>
    <t>16.3</t>
  </si>
  <si>
    <t xml:space="preserve">   требования по сделке свопы</t>
  </si>
  <si>
    <t>16.4</t>
  </si>
  <si>
    <t>Авансы выданные и предоплата</t>
  </si>
  <si>
    <t>26</t>
  </si>
  <si>
    <t>Расчеты с акционерами (по дивидендам)</t>
  </si>
  <si>
    <t>27</t>
  </si>
  <si>
    <t>28</t>
  </si>
  <si>
    <t>Начисленные комиссионные расходы к оплате</t>
  </si>
  <si>
    <t>29</t>
  </si>
  <si>
    <t xml:space="preserve">   по переводным операциям</t>
  </si>
  <si>
    <t xml:space="preserve">  по клиринговым операциям</t>
  </si>
  <si>
    <t>29.2</t>
  </si>
  <si>
    <t xml:space="preserve">  по кассовым операциям</t>
  </si>
  <si>
    <t>29.3</t>
  </si>
  <si>
    <t xml:space="preserve">  по сейфовым операциям</t>
  </si>
  <si>
    <t>29.4</t>
  </si>
  <si>
    <t xml:space="preserve">  по инкассации банкнот, монет и ценностей</t>
  </si>
  <si>
    <t>29.5</t>
  </si>
  <si>
    <t xml:space="preserve">  по доверительным операциям</t>
  </si>
  <si>
    <t>29.6</t>
  </si>
  <si>
    <t xml:space="preserve">  по услугам фондовой биржи</t>
  </si>
  <si>
    <t>29.7</t>
  </si>
  <si>
    <t xml:space="preserve">  по кастодиальному обслуживанию</t>
  </si>
  <si>
    <t>29.8</t>
  </si>
  <si>
    <t xml:space="preserve">  по брокерским услугам</t>
  </si>
  <si>
    <t>29.9</t>
  </si>
  <si>
    <t xml:space="preserve">  по услугам центрального депозитария</t>
  </si>
  <si>
    <t>29.10</t>
  </si>
  <si>
    <t xml:space="preserve">  по услугам единого регистратора</t>
  </si>
  <si>
    <t>29.11</t>
  </si>
  <si>
    <t xml:space="preserve">  по услугам иных профессиональных участников рынка ценных бумаг</t>
  </si>
  <si>
    <t>29.12</t>
  </si>
  <si>
    <t>30</t>
  </si>
  <si>
    <t xml:space="preserve">    обязательства по сделке фьючерсы</t>
  </si>
  <si>
    <t>30.1</t>
  </si>
  <si>
    <t xml:space="preserve">    обязательства по сделке форварды</t>
  </si>
  <si>
    <t>30.2</t>
  </si>
  <si>
    <t xml:space="preserve">    обязательства по сделке опционы</t>
  </si>
  <si>
    <t>30.3</t>
  </si>
  <si>
    <t xml:space="preserve">    обязательства по сделке свопы</t>
  </si>
  <si>
    <t>30.4</t>
  </si>
  <si>
    <t>31</t>
  </si>
  <si>
    <t>Авансы полученные</t>
  </si>
  <si>
    <t>Обязательства по вознаграждениям работникам</t>
  </si>
  <si>
    <t>35</t>
  </si>
  <si>
    <t>36</t>
  </si>
  <si>
    <t>37.1</t>
  </si>
  <si>
    <t>37.2</t>
  </si>
  <si>
    <t>40.1</t>
  </si>
  <si>
    <t xml:space="preserve">    резерв на переоценку основных средств</t>
  </si>
  <si>
    <t>40.2</t>
  </si>
  <si>
    <t>42.1</t>
  </si>
  <si>
    <t>42.2</t>
  </si>
  <si>
    <t xml:space="preserve"> в том числе:</t>
  </si>
  <si>
    <t>1.3.1.1</t>
  </si>
  <si>
    <t>1.3.1.2</t>
  </si>
  <si>
    <t xml:space="preserve">  по ценным бумагам, оцениваемым по справедливой стоимости, изменения которых отражаются в составе прибыли или убытка</t>
  </si>
  <si>
    <t xml:space="preserve">  доходы в виде дивидендов по акциям, находящимся в портфеле ценных бумаг, оцениваемых по справедливой стоимости, изменения которых отражаются в составе прибыли или убытка</t>
  </si>
  <si>
    <t>1.3.2.1</t>
  </si>
  <si>
    <t xml:space="preserve">  доходы, связанные с амортизацией дисконта по ценным бумагам, оцениваемым по справедливой стоимости</t>
  </si>
  <si>
    <t>1.3.2.2</t>
  </si>
  <si>
    <t>1.3.3</t>
  </si>
  <si>
    <t>1.3.3.1</t>
  </si>
  <si>
    <t xml:space="preserve">  от консалтинговых услуг</t>
  </si>
  <si>
    <t xml:space="preserve">  аффилированным лицам</t>
  </si>
  <si>
    <t>2.1.1</t>
  </si>
  <si>
    <t xml:space="preserve">  прочим клиентам</t>
  </si>
  <si>
    <t>2.1.2</t>
  </si>
  <si>
    <t xml:space="preserve">  от услуг представителя держателей облигаций</t>
  </si>
  <si>
    <t xml:space="preserve">  от услуг андеррайтера</t>
  </si>
  <si>
    <t>2.3</t>
  </si>
  <si>
    <t xml:space="preserve">  от управления активами</t>
  </si>
  <si>
    <t>2.4</t>
  </si>
  <si>
    <t xml:space="preserve">  от брокерских услуг</t>
  </si>
  <si>
    <t>2.5</t>
  </si>
  <si>
    <t xml:space="preserve">   от услуг маркет-мейкера</t>
  </si>
  <si>
    <t>2.6</t>
  </si>
  <si>
    <t xml:space="preserve">   от прочих услуг</t>
  </si>
  <si>
    <t>2.7</t>
  </si>
  <si>
    <t>2.8</t>
  </si>
  <si>
    <t>2.9</t>
  </si>
  <si>
    <t>Доходы от купли-продажи финансовых активов</t>
  </si>
  <si>
    <t>Доходы от изменения стоимости финансовых активов, оцениваемых по справедливой стоимости, изменения которой отражаются в составе прибыли или убытка</t>
  </si>
  <si>
    <t>Доходы от операций с иностранной валютой</t>
  </si>
  <si>
    <t>Доходы от переоценки иностранной валюты</t>
  </si>
  <si>
    <t>Доходы, связанные с участием в капитале юридических лиц</t>
  </si>
  <si>
    <t>Доходы от реализации активов</t>
  </si>
  <si>
    <t>Доходы от операций с аффинированными драгоценными металлами</t>
  </si>
  <si>
    <t>Доходы от операций с производными финансовыми инструментами</t>
  </si>
  <si>
    <t xml:space="preserve">  по сделкам фьючерс</t>
  </si>
  <si>
    <t>10.1</t>
  </si>
  <si>
    <t xml:space="preserve">  по сделкам форвард</t>
  </si>
  <si>
    <t>10.2</t>
  </si>
  <si>
    <t xml:space="preserve">  по сделкам опцион</t>
  </si>
  <si>
    <t>10.3</t>
  </si>
  <si>
    <t xml:space="preserve">  по сделкам своп</t>
  </si>
  <si>
    <t>10.4</t>
  </si>
  <si>
    <t>Доходы от восстановления резервов по ценным бумагам, вкладам, дебиторской задолженности и условным обязательствам</t>
  </si>
  <si>
    <t xml:space="preserve"> Прочие доходы</t>
  </si>
  <si>
    <t>Итого доходов (сумма строк с 1 по 12)</t>
  </si>
  <si>
    <t xml:space="preserve">   управляющему агенту</t>
  </si>
  <si>
    <t xml:space="preserve">   за кастодиальное обслуживание</t>
  </si>
  <si>
    <t xml:space="preserve">   за услуги фондовой биржи</t>
  </si>
  <si>
    <t xml:space="preserve">   за услуги регистратора</t>
  </si>
  <si>
    <t xml:space="preserve">  за брокерские услуги</t>
  </si>
  <si>
    <t xml:space="preserve">  за прочие услуги</t>
  </si>
  <si>
    <t xml:space="preserve"> Расходы от деятельности, не связанной с выплатой вознаграждения</t>
  </si>
  <si>
    <t xml:space="preserve">   от переводных операций</t>
  </si>
  <si>
    <t xml:space="preserve">   от клиринговых операций</t>
  </si>
  <si>
    <t xml:space="preserve">   от кассовых операций</t>
  </si>
  <si>
    <t xml:space="preserve">   от сейфовых операций </t>
  </si>
  <si>
    <t xml:space="preserve">   от инкассации</t>
  </si>
  <si>
    <t>16.5</t>
  </si>
  <si>
    <t>Расходы от купли-продажи финансовых активов</t>
  </si>
  <si>
    <t>Расходы от изменения стоимости финансовых активов, оцениваемых по справедливой стоимости, изменения которой отражаются в составе прибыли или убытка</t>
  </si>
  <si>
    <t>Расходы от операций иностранной валюты</t>
  </si>
  <si>
    <t>Расходы от переоценки иностранной валюты</t>
  </si>
  <si>
    <t>Расходы, связанные с участием в капитале юридических лиц</t>
  </si>
  <si>
    <t>Расходы от операций с аффинированными драгоценными металлами</t>
  </si>
  <si>
    <t>Расходы от операций с производными финансовыми инструментами</t>
  </si>
  <si>
    <t xml:space="preserve">   по сделкам фьючерс</t>
  </si>
  <si>
    <t>24.1</t>
  </si>
  <si>
    <t xml:space="preserve">   по сделкам форвард</t>
  </si>
  <si>
    <t>24.2</t>
  </si>
  <si>
    <t xml:space="preserve">   по сделкам опцион</t>
  </si>
  <si>
    <t>24.3</t>
  </si>
  <si>
    <t xml:space="preserve">   по сделкам своп</t>
  </si>
  <si>
    <t>24.4</t>
  </si>
  <si>
    <t>Расходы от создания резервов по ценным бумагам, размещенным вкладам, дебиторской задолженности и условным обязательствам</t>
  </si>
  <si>
    <t xml:space="preserve">   транспортные расходы</t>
  </si>
  <si>
    <t xml:space="preserve">   неустойка (штраф, пеня)</t>
  </si>
  <si>
    <t>26.1</t>
  </si>
  <si>
    <t>26.2</t>
  </si>
  <si>
    <t>26.3</t>
  </si>
  <si>
    <t>26.4</t>
  </si>
  <si>
    <t>26.5</t>
  </si>
  <si>
    <t>26.6</t>
  </si>
  <si>
    <t>Итого расходов (сумма строк с 14 по 27)</t>
  </si>
  <si>
    <t>Чистая прибыль (убыток) до уплаты корпоративного подоходного налога (стр. 13-стр.28)</t>
  </si>
  <si>
    <t>Чистая прибыль (убыток) после уплаты корпоративного подоходного налога (стр.29-стр.30)</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</si>
  <si>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</si>
  <si>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8023</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</si>
  <si>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</si>
  <si>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8024</t>
  </si>
  <si>
    <t>8025</t>
  </si>
  <si>
    <t>Негосударственные долговые ценные бумаги юридических лиц Республики Казахстан, не являющихся аффилиированными лицами по отношению к УИП1 или УИП2, выпущенные в соответствии с законодательством Республики Казахстан и других государств, включенные в официальный список фондовой биржи, соответствующие требованиям подпункта 10) пункта 15 Правил, (с учетом сумм основного долга и начисленного вознаграждения), за вычетом резервов на возможные потери</t>
  </si>
  <si>
    <t>8026</t>
  </si>
  <si>
    <t>8027</t>
  </si>
  <si>
    <t>8028</t>
  </si>
  <si>
    <t>8029</t>
  </si>
  <si>
    <t>8030</t>
  </si>
  <si>
    <t>8031</t>
  </si>
  <si>
    <t>8032</t>
  </si>
  <si>
    <t>Депозитарные расписки, базовым активом которых являются акции, указанные в признаке 8021 настоящего приложения</t>
  </si>
  <si>
    <t>8033</t>
  </si>
  <si>
    <t>8034</t>
  </si>
  <si>
    <t>8035</t>
  </si>
  <si>
    <t>1.4.</t>
  </si>
  <si>
    <t xml:space="preserve">деньги на текущих счетах в банках-нерезидентах Республики Казахстан,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 </t>
  </si>
  <si>
    <t xml:space="preserve">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 </t>
  </si>
  <si>
    <t xml:space="preserve">Долговые ценные бумаги, выпущенные акционерным обществом «Фонд национального благосостояния «Самрук - Казына» (с учетом сумм основного долга и начисленного вознаграждения), за вычетом резервов на возможные потери </t>
  </si>
  <si>
    <t>X</t>
  </si>
  <si>
    <t>Минимальный размер собственного капитала (МРСК)</t>
  </si>
  <si>
    <t>собственные деньги на счетах в центральном депозитарии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</si>
  <si>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 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</si>
  <si>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Вклады в банках-нерезидентах с учетом сумм основного долга и начисленного вознаграждения, за вычетом резервов на возможные потери,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</si>
  <si>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 </t>
  </si>
  <si>
    <t xml:space="preserve">Негосударственные долговые ценные бумаги иностранных эмитентов, имеющие рейтинговую оценку не ниже «ВВВ-» по международной шкале агентства Standard &amp; Poor's или рейтинговую оценку одного их других рейтинговых агентств (с учетом сумм основного долга и начисленного вознаграждения), за вычетом резервов на возможные потери </t>
  </si>
  <si>
    <t xml:space="preserve">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 </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</si>
  <si>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</si>
  <si>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</si>
  <si>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 xml:space="preserve">Собственные деньги на счетах в центральном депозитарии </t>
  </si>
  <si>
    <t>Деньги на текущих счетах в банках-нерезидентах,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</si>
  <si>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Деньги на счетах в организациях-нерезидентах, предоставляющих банковские услуги организациям для осуществления операций на организованном рынке ценных бумаг </t>
  </si>
  <si>
    <t xml:space="preserve">Прочие деньги </t>
  </si>
  <si>
    <t xml:space="preserve">Долговые ценные бумаги, выпущенные акционерным обществом «Фонд национального благосостояния «Самрук-Казына» (с учетом сумм основного долга и начисленного вознаграждения), за вычетом резервов на возможные потери </t>
  </si>
  <si>
    <t>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t>
  </si>
  <si>
    <t xml:space="preserve">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 за вычетом резервов на возможные потери </t>
  </si>
  <si>
    <t>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</si>
  <si>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Долговые ценные бумаги, выпущенные международными финансовыми организациями, имеющие международную рейтинговую оценку не ниже «ВВВ-»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</si>
  <si>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Другие ценные бумаги</t>
  </si>
  <si>
    <t>1.1</t>
  </si>
  <si>
    <t>1.2</t>
  </si>
  <si>
    <t>1.3</t>
  </si>
  <si>
    <t>1.4</t>
  </si>
  <si>
    <t>1.5</t>
  </si>
  <si>
    <t>3.1</t>
  </si>
  <si>
    <t>(наименование Управляющего)</t>
  </si>
  <si>
    <t xml:space="preserve">Расчет пруденциального норматива
«Коэффициент достаточности собственного капитала»
(К1) для Управляющего
</t>
  </si>
  <si>
    <t>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t>
  </si>
  <si>
    <t>19</t>
  </si>
  <si>
    <t>1</t>
  </si>
  <si>
    <t>2</t>
  </si>
  <si>
    <t>1.3.1</t>
  </si>
  <si>
    <t>1.3.2</t>
  </si>
  <si>
    <t>Обязательства по балансу</t>
  </si>
  <si>
    <t>Место печати</t>
  </si>
  <si>
    <t>Приложение 2 к Инструкции о перечне, формах и сроках представления финансовой отчетности отдельными финансовыми организациями</t>
  </si>
  <si>
    <t>(в тысячах казахстанских тенге)</t>
  </si>
  <si>
    <t>За аналогичный отчетный период предыдущего года</t>
  </si>
  <si>
    <t>Доходы, связанные с получением вознаграждения:</t>
  </si>
  <si>
    <t xml:space="preserve">   по корреспондентским и текущим счетам</t>
  </si>
  <si>
    <t xml:space="preserve">   по размещенным вкладам</t>
  </si>
  <si>
    <t xml:space="preserve">   по приобретенным ценным бумагам</t>
  </si>
  <si>
    <t xml:space="preserve">   по операциям «обратное РЕПО»</t>
  </si>
  <si>
    <t>Комиссионные вознаграждения</t>
  </si>
  <si>
    <t>Дополнительные сведения</t>
  </si>
  <si>
    <t>для расчета пруденциального норматива</t>
  </si>
  <si>
    <t>(полное наименование управляющего инвестционным портфелем)</t>
  </si>
  <si>
    <t>(тысяч тенге)</t>
  </si>
  <si>
    <t>Наименование показателя</t>
  </si>
  <si>
    <t>Сумма по балансу</t>
  </si>
  <si>
    <t>Прочие основные средства</t>
  </si>
  <si>
    <t>2.1</t>
  </si>
  <si>
    <t>2.2</t>
  </si>
  <si>
    <t>1.6.</t>
  </si>
  <si>
    <t>1.7.</t>
  </si>
  <si>
    <t>Аффинированные драгоценные металлы и металлические депозиты</t>
  </si>
  <si>
    <t>Операционные расходы</t>
  </si>
  <si>
    <t xml:space="preserve">   расходы на оплату труда и командировочные</t>
  </si>
  <si>
    <t xml:space="preserve">   амортизационные отчисления</t>
  </si>
  <si>
    <t>Расходы от реализации или безвозмездной передачи активов</t>
  </si>
  <si>
    <t>Акционерное Общество "Дочерняя организация Народного Банка Казахстана "Halyk Finance"</t>
  </si>
  <si>
    <t>1.2.</t>
  </si>
  <si>
    <t>Всего</t>
  </si>
  <si>
    <t>Примечание</t>
  </si>
  <si>
    <t>За отчетный период</t>
  </si>
  <si>
    <t>За период с начала текущего года (с нарастающим итогом)</t>
  </si>
  <si>
    <t>За аналогичный период с начала предыдущего года (с нарастающим итогом)</t>
  </si>
  <si>
    <t>Бухгалтерский баланс</t>
  </si>
  <si>
    <t>Наименование статьи</t>
  </si>
  <si>
    <t>на конец отчетного периода</t>
  </si>
  <si>
    <t>на конец предыдущего года</t>
  </si>
  <si>
    <t>Активы</t>
  </si>
  <si>
    <t>Прочие активы</t>
  </si>
  <si>
    <t>Запасы</t>
  </si>
  <si>
    <t>в том числе:</t>
  </si>
  <si>
    <t>Премии (дополнительный оплаченный капитал)</t>
  </si>
  <si>
    <t>Изъятый капитал</t>
  </si>
  <si>
    <t>Резервный капитал</t>
  </si>
  <si>
    <t>Обязательства</t>
  </si>
  <si>
    <t>Выпущенные долговые ценные бумаги</t>
  </si>
  <si>
    <t>Деньги на текущих счетах в банках второго уровня Республики Казахстан</t>
  </si>
  <si>
    <t>Ценные бумаги, оцениваемые по справедливой стоимости, изменения которых отражаются в составе прибыли или убытка</t>
  </si>
  <si>
    <t>Текущее налоговое требование</t>
  </si>
  <si>
    <t>Отложенное налоговое требование</t>
  </si>
  <si>
    <t>Займы полученные</t>
  </si>
  <si>
    <t>Резервы</t>
  </si>
  <si>
    <t>29.1</t>
  </si>
  <si>
    <t>Текущее налоговое обязательство</t>
  </si>
  <si>
    <t>Отложенное налоговое обязательство</t>
  </si>
  <si>
    <t xml:space="preserve">   прочие доходы, связанные с получением вознаграждения</t>
  </si>
  <si>
    <t>5</t>
  </si>
  <si>
    <t>6</t>
  </si>
  <si>
    <t>7</t>
  </si>
  <si>
    <t>9</t>
  </si>
  <si>
    <t>10</t>
  </si>
  <si>
    <t>11</t>
  </si>
  <si>
    <t xml:space="preserve">   прочие расходы, связанные с выплатой вознаграждения</t>
  </si>
  <si>
    <t>12</t>
  </si>
  <si>
    <t>13</t>
  </si>
  <si>
    <t>14</t>
  </si>
  <si>
    <t>14.1</t>
  </si>
  <si>
    <t>14.2</t>
  </si>
  <si>
    <t>14.3</t>
  </si>
  <si>
    <t>14.4</t>
  </si>
  <si>
    <t>15</t>
  </si>
  <si>
    <t>16</t>
  </si>
  <si>
    <t>17</t>
  </si>
  <si>
    <t>18</t>
  </si>
  <si>
    <t>20</t>
  </si>
  <si>
    <t>Корпоративный подоходный налог</t>
  </si>
  <si>
    <t>21</t>
  </si>
  <si>
    <t>22</t>
  </si>
  <si>
    <t>23</t>
  </si>
  <si>
    <t>24</t>
  </si>
  <si>
    <t>25</t>
  </si>
  <si>
    <t>Прочие обязательства</t>
  </si>
  <si>
    <t>Итого обязательства:</t>
  </si>
  <si>
    <t>Комиссионные расходы</t>
  </si>
  <si>
    <t>Прочие расходы</t>
  </si>
  <si>
    <t>4.1</t>
  </si>
  <si>
    <t>5.1</t>
  </si>
  <si>
    <t>Учитываемый объем (%)</t>
  </si>
  <si>
    <t>Сумма к расчету</t>
  </si>
  <si>
    <t>Расходы, связанные с выплатой вознаграждения</t>
  </si>
  <si>
    <t xml:space="preserve">   по полученным займам</t>
  </si>
  <si>
    <t xml:space="preserve">   по выпущенным ценным бумагам</t>
  </si>
  <si>
    <t xml:space="preserve">   по операциям «РЕПО»</t>
  </si>
  <si>
    <t>Приложение 1 к Инструкции о перечне, формах и сроках представления финансовой отчетности отдельными финансовыми организациями</t>
  </si>
  <si>
    <t>Форма № 1</t>
  </si>
  <si>
    <t>( в тысячах казахстанских тенге)</t>
  </si>
  <si>
    <t>Код строки</t>
  </si>
  <si>
    <t>Денежные средства и эквиваленты денежных средств</t>
  </si>
  <si>
    <t>Аффинированные драгоценные металлы</t>
  </si>
  <si>
    <t>4</t>
  </si>
  <si>
    <t>Дебиторская задолженность</t>
  </si>
  <si>
    <t xml:space="preserve">   от пенсионных активов</t>
  </si>
  <si>
    <t>8</t>
  </si>
  <si>
    <t>Операция «обратное РЕПО»</t>
  </si>
  <si>
    <t>Вклады размещенные (за вычетом резервов на обесценение)</t>
  </si>
  <si>
    <t>Инвестиционное имущество</t>
  </si>
  <si>
    <t>Инвестиции в капитал других юридических лиц и субординированный долг</t>
  </si>
  <si>
    <t>Долгосрочные активы (выбывающие группы), предназначенные для продажи</t>
  </si>
  <si>
    <t>Нематериальные активы (за вычетом амортизации и убытков от обесценения)</t>
  </si>
  <si>
    <t>Основные средства (за вычетом амортизации и убытков от обесценения)</t>
  </si>
  <si>
    <t xml:space="preserve">Итого активы: </t>
  </si>
  <si>
    <t>Операция «РЕПО»</t>
  </si>
  <si>
    <t>Кредиторская задолженность</t>
  </si>
  <si>
    <t>Субординированный долг</t>
  </si>
  <si>
    <t>32</t>
  </si>
  <si>
    <t>33</t>
  </si>
  <si>
    <t>34</t>
  </si>
  <si>
    <t>Собственный капитал</t>
  </si>
  <si>
    <t>Уставный капитал</t>
  </si>
  <si>
    <t xml:space="preserve">      простые акции</t>
  </si>
  <si>
    <t xml:space="preserve">      привилегированные акции </t>
  </si>
  <si>
    <t>Прочие резервы</t>
  </si>
  <si>
    <t xml:space="preserve">Нераспределенная прибыль (непокрытый убыток):           </t>
  </si>
  <si>
    <t xml:space="preserve">     предыдущих лет</t>
  </si>
  <si>
    <t xml:space="preserve">     отчетного периода</t>
  </si>
  <si>
    <t xml:space="preserve">Итого капитал: </t>
  </si>
  <si>
    <t>Отчет о прибылях и убытках</t>
  </si>
  <si>
    <t>Прибыль (убыток) от прекращенной деятельности</t>
  </si>
  <si>
    <t/>
  </si>
  <si>
    <t>Приложение 4</t>
  </si>
  <si>
    <t>форма 4</t>
  </si>
  <si>
    <t>Отчет об изменениях в  капитале</t>
  </si>
  <si>
    <t xml:space="preserve">            (в тысячах казахстанских тенге)</t>
  </si>
  <si>
    <t>Капитал родительской организации</t>
  </si>
  <si>
    <t>Доля меньшинства</t>
  </si>
  <si>
    <t>Итого капитал</t>
  </si>
  <si>
    <t>Нераспределенная прибыль (убыток)</t>
  </si>
  <si>
    <t>Сальдо на начало предыдущего периода</t>
  </si>
  <si>
    <t>Изменения в учетной политике и корректировка ошибок</t>
  </si>
  <si>
    <t>Пересчитанное сальдо на начало предыдущего периода</t>
  </si>
  <si>
    <t>Переоценка основных средств</t>
  </si>
  <si>
    <t>Изменение стоимости ценных бумаг, имеющихся в наличии для продажи</t>
  </si>
  <si>
    <t>Хеджирование денежных потоков</t>
  </si>
  <si>
    <t>Прибыль (убыток) от прочих операций</t>
  </si>
  <si>
    <t>Прибыль (убыток), признанная/ый непосредственно в самом капитале</t>
  </si>
  <si>
    <t>Прибыль (убыток) за период</t>
  </si>
  <si>
    <t>Всего прибыль (убыток) за период</t>
  </si>
  <si>
    <t>Дивиденды</t>
  </si>
  <si>
    <t>Эмиссия акций (вклады и паи учредителей)</t>
  </si>
  <si>
    <t>Выкупленные акции (вклады и паи учредителей)</t>
  </si>
  <si>
    <t>Внутренние переводы</t>
  </si>
  <si>
    <t>изменение накопленной переоценки основных средств</t>
  </si>
  <si>
    <t>формирование резервного капитала</t>
  </si>
  <si>
    <t>Прочие операции</t>
  </si>
  <si>
    <t>Сальдо на начало отчетного периода</t>
  </si>
  <si>
    <t>Пересчитанное сальдо на начало отчетного периода</t>
  </si>
  <si>
    <t>изменение</t>
  </si>
  <si>
    <t xml:space="preserve">накопленной переоценки основных средств </t>
  </si>
  <si>
    <t xml:space="preserve">формирование резервного капитала </t>
  </si>
  <si>
    <t xml:space="preserve">Прочие операции </t>
  </si>
  <si>
    <t>Сальдо на конец отчетного периода</t>
  </si>
  <si>
    <t xml:space="preserve">Приложение 3 </t>
  </si>
  <si>
    <t>форма 3</t>
  </si>
  <si>
    <t>Наименование статей</t>
  </si>
  <si>
    <t xml:space="preserve">За отчетный период </t>
  </si>
  <si>
    <t>За предыдущий период</t>
  </si>
  <si>
    <t>(Увеличение) уменьшение в операционных активах:</t>
  </si>
  <si>
    <t>Увеличение (уменьшение) в операционных обязательствах:</t>
  </si>
  <si>
    <t xml:space="preserve">Увеличение (уменьшение) денег от операционной деятельности                                            </t>
  </si>
  <si>
    <t>Инвестиции в капитал других юридических лиц</t>
  </si>
  <si>
    <t>Прочие поступления и платежи</t>
  </si>
  <si>
    <t>Выпуск акций</t>
  </si>
  <si>
    <t xml:space="preserve">Итого чистое увеличение (уменьшение) денег за отчетный период </t>
  </si>
  <si>
    <t>Остаток денег на начало периода</t>
  </si>
  <si>
    <t xml:space="preserve">Остаток денег на конец периода </t>
  </si>
  <si>
    <t>Телефон +7 727 3573177</t>
  </si>
  <si>
    <t>фт</t>
  </si>
  <si>
    <t>Исполнитель                 _____________________       Ержуманова Н.Б.</t>
  </si>
  <si>
    <t>Главный бухгалтер          ___________________   Сейдахметова Б.Е.</t>
  </si>
  <si>
    <t xml:space="preserve">          В графе 2 указываются номера примечаний по статьям, отраженным в пояснительной записке. В строке 12 отражены доходы от списания резерва переоценки основных средств на прибыль/убыток отчетного периода.
          Статья «Доля меньшинства» заполняется при составлении консолидированной финансовой отчетности.</t>
  </si>
  <si>
    <t>Отчет о движении денег (прямой метод)</t>
  </si>
  <si>
    <t>Движение денег от операционной деятельности</t>
  </si>
  <si>
    <t>Увеличение/уменьшение вкладов, размещенных со сроком погашения более трех месяцев</t>
  </si>
  <si>
    <t>Увеличение/уменьшение предоставленных займов и финансовой аренды</t>
  </si>
  <si>
    <t>Увеличение торговых ценных бумаг</t>
  </si>
  <si>
    <t>Уменьшение торговых ценных бумаг</t>
  </si>
  <si>
    <t>Увеличение ценных бумаг, имеющихся в наличии для продажи</t>
  </si>
  <si>
    <t>Уменьшение ценных бумаг, имеющихся в наличии для продажи</t>
  </si>
  <si>
    <t>Увеличение/уменьшение требований по операции" обратное РЕПО"</t>
  </si>
  <si>
    <t>Увеличение/уменьшение требований к клиентам</t>
  </si>
  <si>
    <t>Увеличение/уменьшение дивидендов</t>
  </si>
  <si>
    <t>Увеличение/уменьшение вкладов, привлеченных</t>
  </si>
  <si>
    <t>Увеличение/уменьшение обязательств по операции "РЕПО"</t>
  </si>
  <si>
    <t>Увеличение/уменьшение обязательств перед клиентами</t>
  </si>
  <si>
    <t>Увеличение/уменьшение от прочей операционной деятельности</t>
  </si>
  <si>
    <t>Налог на прибыль уплаченный</t>
  </si>
  <si>
    <t>Итого увеличение/уменьшение денег от операционной деятельности после налогообложения</t>
  </si>
  <si>
    <t>Движение денежных средств от инвестиционной деятельности</t>
  </si>
  <si>
    <t>Покупка/продажа ценных бумаг, удерживаемых до погашения</t>
  </si>
  <si>
    <t>Покупка/продажа основных средств и нематериальных активов</t>
  </si>
  <si>
    <t>Прочие</t>
  </si>
  <si>
    <t>Итого увеличение/уменьшение денег от инвестиционной деятельности</t>
  </si>
  <si>
    <t>Движение денежных средств от финансовой деятельности</t>
  </si>
  <si>
    <t>Увеличение/уменьшение займов полученных</t>
  </si>
  <si>
    <t>Поступление/погашение от выпущенных долговых обязательств</t>
  </si>
  <si>
    <t>Приобретение/погашение собственных акций</t>
  </si>
  <si>
    <t>Выплаченные дивиденды</t>
  </si>
  <si>
    <t>Итого увеличение/уменьшение денег от финансовой деятельности</t>
  </si>
  <si>
    <t>Влияние обменных курсов на денежные средства и их эквиваленты</t>
  </si>
  <si>
    <t>вознаграждения по вкладам в БВУ</t>
  </si>
  <si>
    <t>комиссионного дохода про брокерской и дилерской деятельности</t>
  </si>
  <si>
    <t>комиссионного дохода от управления активами</t>
  </si>
  <si>
    <t>прочих доходов</t>
  </si>
  <si>
    <t>в том числе :</t>
  </si>
  <si>
    <t>вознаграждения по торговым ценным бумагам</t>
  </si>
  <si>
    <t>вознаграждения по ценным бумагам, имеющихся в наличии для продажи</t>
  </si>
  <si>
    <t>вознаграждения по операциям обратное РЕПО</t>
  </si>
  <si>
    <t>доходов от покупки-продажи ценных бумаг</t>
  </si>
  <si>
    <t>Поступление денег в виде процентного и комиссионного вознаграждения</t>
  </si>
  <si>
    <t>Выбытие денег в виде процентного и комиссионного вознаграждения</t>
  </si>
  <si>
    <t xml:space="preserve">в виде вознаграждения по полученным займам </t>
  </si>
  <si>
    <t>в виде вознаграждения по операциям РЕПО</t>
  </si>
  <si>
    <t>в виде комиссионного вознаграждения по услугам фондовой биржи</t>
  </si>
  <si>
    <t>в виде комиссионного вознаграждения по услугам иных профессиональных участников рынка ЦБ</t>
  </si>
  <si>
    <t>в виде комиссионного вознаграждения по кастодиальному обслуживанию</t>
  </si>
  <si>
    <t>в виде комиссионного вознаграждения по услугам банка</t>
  </si>
  <si>
    <t>№     п/п</t>
  </si>
  <si>
    <t>Основные средства управляющего инвестиционным портфелем в виде недвижимого имущества в сумме, не превышающей пяти процентов от суммы активов по балансу УИП1 или УИП2</t>
  </si>
  <si>
    <t>Дебиторская задолженность (за вычетом резервов на возможные потери) организаций, не являющихся аффилиированными лицами по отношению к УИП1 или УИП2, за вычетом дебиторской задолженности работников и других лиц, не просроченная по условиям договора, в сумме, не превышающей десяти процентов от суммы активов по балансу УИП1 или УИП2</t>
  </si>
  <si>
    <t>деньги в кассе, не более десяти процентов от суммы активов по балансу УИП1 или УИП2</t>
  </si>
  <si>
    <t>Акции юридических лиц, не отнесенные к акциям, указанным в признаке 8020 настоящего приложения, имеющие рейтинг не ниже «В-»</t>
  </si>
  <si>
    <t>Коэффициент достаточности собственного капитала ((строка 26-строка 27)/строка 28) не менее 1</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</si>
  <si>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 эмитенты включены в соответствующие секторы «акции» официального списка фондовой биржи</t>
  </si>
  <si>
    <t>Акции юридических лиц, не являющихся аффилиированными лицами по отношению к УИП1 или УИП2,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</si>
  <si>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Негосударственные долговые ценные бумаги, имеющие рейтинговую оценку ниже уровня, указанного в признаках 8022 и 8023 настоящего приложения, а также не имеющего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</si>
  <si>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Депозитарные расписки, базовым активом которых являются акции юридических лиц, включенные в категорию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</si>
  <si>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Телефон +7 727 3573177 (3304)</t>
  </si>
  <si>
    <t>Ценные бумаги, учитываемые по справедливой стоимости через прочий совокупный доход</t>
  </si>
  <si>
    <t>Ценные бумаги, учитываемые по амортизированной стоимости (за вычетом резервов на обесценение)</t>
  </si>
  <si>
    <t xml:space="preserve">    резервы переоценки ценных бумаг, учитываемых по справедливой стоимости через прочий совокупный доход</t>
  </si>
  <si>
    <t xml:space="preserve">    резервы переоценки стомости займов, учитываемых через прочий совокупный доход</t>
  </si>
  <si>
    <t>40.3</t>
  </si>
  <si>
    <t>Итого капитал и обязательства (стр.36+стр.43):</t>
  </si>
  <si>
    <t xml:space="preserve">   по ценным бумагам, учитываемым по справедливой стоимости через прочий совокупный доход</t>
  </si>
  <si>
    <t xml:space="preserve">  доходы в виде дивидендов по акциям, находящимся в портфеле ценных бумаг, учитываемых по справедливой стоимости через прочий совокупный доход</t>
  </si>
  <si>
    <t xml:space="preserve">  доходы, связанные с амортизацией дисконта по ценным бумагам, учитываемым по справедливой стоимости через прочий совокупный доход</t>
  </si>
  <si>
    <t xml:space="preserve">  по ценным бумаги, учитываемым по амортизированной стоимости (за вычетом резервов на обесценение)</t>
  </si>
  <si>
    <t xml:space="preserve">  доходы, связанные с амортизацией дисконта по ценным бумагам, учитываемым по амортизированной стоимости</t>
  </si>
  <si>
    <t xml:space="preserve">  общехозяйственные и административные расходы</t>
  </si>
  <si>
    <t xml:space="preserve">   расходы по выплате налогов и других обязательных платежей в бюджет, за исключением корпоративного подоходного налога</t>
  </si>
  <si>
    <t>Итого чистая прибыль (убыток) за период (стр.31+/- стр.32)</t>
  </si>
  <si>
    <t xml:space="preserve">Деньги - всего (сумма строк 1.1.-1.7.), в том числе: </t>
  </si>
  <si>
    <t>деньги в кассе (не более десяти процентов от суммы активов по балансу управляющего инвестиционным портфелем</t>
  </si>
  <si>
    <t>деньги на текущих счетах в банках второго уровня Республики Казахстан, указанные в строках 2 и 3 настоящего приложения</t>
  </si>
  <si>
    <t>собственные деньги на счетах в клиринговой организации, являющиеся гарантийными, маржевыми взносами управляющего инвестиционным портфелем</t>
  </si>
  <si>
    <t>деньги на счетах в организациях-нерезидентах Республики Казахстан, осуществляющих функции, установленные пунктом 1 статьи 59 Закона Республики Казахстан от 2 июля 2003 года «О рынке ценных бумаг», имеющих долгосрочную кредитную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</si>
  <si>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деньги на счетах в организациях-нерезидентах Республики Казахстан, являющихся членом Международной ассоциации по вопросам обслуживания ценных бумаг (International Securities Services Association)</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</si>
  <si>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являются эмитентами, включенными в категорию «премиум» сектора «акции» площадки «Основная» официального списка фондовой биржи, или эмитентами, акции которых находятся в представительском списке индекса фондовой биржи</t>
  </si>
  <si>
    <t>Акции юридических лиц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</si>
  <si>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Акции юридических лиц,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</si>
  <si>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</si>
  <si>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</si>
  <si>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имеющие рейтинговую оценку ниже уровня, указанного в строке 10 настоящего приложения, а также не имеющие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</si>
  <si>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t>
  </si>
  <si>
    <t>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</si>
  <si>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</si>
  <si>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Депозитарные расписки, базовым активом которых являются акции юридических лиц,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</si>
  <si>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t>
  </si>
  <si>
    <t>Дебиторская задолженность (за вычетом резервов на возможные потери) организаций, не являющихся аффилированными лицами по отношению к управляющему инвестиционным портфелем, за вычетом дебиторской задолженности работников и других лиц, не просроченная по условиям договора, в сумме, не превышающей 10 (десять) процентов от суммы активов по балансу управляющего инвестиционным портфелем</t>
  </si>
  <si>
    <t>Основные средства управляющего инвестиционным портфелем в виде недвижимого имущества в сумме, не превышающей 5 (пять) процентов от суммы активов по балансу управляющего инвестиционным портфелем</t>
  </si>
  <si>
    <t>Паи всего, в том числе:</t>
  </si>
  <si>
    <t xml:space="preserve">паи Exchange Traded Funds, ценообразование по которым привязано к следующим расчетным показателям (индексам) (за вычетом резерва по сомнительным долгам):
САС 40 (Compagnie des Agents de Change 40 Index);
DAX (Deutscher Aktienindex);
DJIA (Dow Jones Industrial Average);
ENXT 100 (Euronext 100);
FTSE 100 (Financial Times Stock Exchange 100 Index);
MSCI World Index (Morgan Stanley Capital International World Index);
NIKKEI - 225 (NIKKEI - 225 Index);
S&amp;P 500 (Standard and Poor's 500 Index);
TOPIX (Tokyo Price Index);
HSI (Hang Seng Index)
</t>
  </si>
  <si>
    <t>паи Exchange Traded Funds (ETF), Exchange Traded Commodities (ETC), Exchange Traded Notes (ETN), имеющие рейтинговую оценку «5 звезд» рейтингового агентства Morningstar, за вычетом резерва по сомнительным долгам</t>
  </si>
  <si>
    <t xml:space="preserve">Итого ликвидные активы (сумма строк 1-24) </t>
  </si>
  <si>
    <t>Коэффициент ликвидности (Кл) (строка 25/строка 26)</t>
  </si>
  <si>
    <t xml:space="preserve">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включенные в сектор «долговые ценные бумаги» площадки «Альтернативная» официального списка фондовой биржи (с учетом сумм основного долга и начисленного вознаграждения), за вычетом резервов на возможные потери, соответствующие следующим требованиям: 
государственная регистрация эмитента долговых ценных бумаг осуществлена не менее чем за два года до дня подачи заявления о включении его ценных бумаг в официальный список фондовой биржи;
эмитент долговых ценных бумаг составляет финансовую отчетность в соответствии с международными стандартами финансовой отчетности (International Financial Reporting Standards - IFRS) или стандартами финансовой отчетности, действующими в Соединенных Штатах Америки (General Accepted Accounting Principles - GAAP);
аудит финансовой отчетности эмитента долговых ценных бумаг производится одной из аудиторских организаций, входящих в перечень признаваемых фондовой биржей аудиторских организаций;
финансовая отчетность эмитента долговых ценных бумаг, подтвержденная аудиторским отчетом, представлялась не менее, чем за два завершенных финансовых года;
собственный капитал эмитента долговых ценных бумаг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чистая прибыль эмитента долговых ценных бумаг за один год из двух последних лет составляет сумму, эквивалентную не менее восьмидесяти пяти тысяч шестисоткратному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объем продаж эмитента долговых ценных бумаг - нефинансовой организации, за исключением лизинговой организации и кредитного товарищества, по основной деятельности за каждый из двух последних лет по данным финансовой отчетности, подтвержденной аудиторским отчетом,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наличие кодекса корпоративного управления, утвержденного общим собранием акционеров эмитента долговых ценных бумаг;
наличие маркет-мейкера по долговым ценным бумагам во время нахождения данных ценных бумаг в официальном списке фондовой биржи;
в учредительных документах эмитента долговых ценных бумаг и (или) проспекте выпуска эмиссионных ценных бумаг не содержатся нормы, которые ущемляют или ограничивают права собственников ценных бумаг на их отчуждение (передачу)
</t>
  </si>
  <si>
    <t>И.о. председателя Правления  _____________________ Темирханов М.Р.</t>
  </si>
  <si>
    <t>И.о. председателя Правления  ___________________ Темирханов М.Р.</t>
  </si>
  <si>
    <t>Главный бухгалтер                        ___________________   Сейдахметова Б.Е.</t>
  </si>
  <si>
    <t>Исполнитель                                 _____________________  Ержуманова Н.Б.</t>
  </si>
  <si>
    <t xml:space="preserve"> по состоянию на "01" января 2019 года</t>
  </si>
  <si>
    <t xml:space="preserve"> дата 10.01.2019 г.</t>
  </si>
  <si>
    <t xml:space="preserve"> дата 09.01.2019 г.</t>
  </si>
  <si>
    <t xml:space="preserve"> по состоянию на "01" июля 2019 года</t>
  </si>
  <si>
    <t>Главный бухгалтер          ___________________   Ержуманова Н. Б.</t>
  </si>
  <si>
    <t>Первый руководитель _____________________ Аюпов Т. Ж.</t>
  </si>
  <si>
    <t>Исполнитель                 ______________________  Антонова Н. А.</t>
  </si>
  <si>
    <t xml:space="preserve"> дата 23.07.2019 г.</t>
  </si>
  <si>
    <t xml:space="preserve"> по состоянию на "01" августа 2019 года</t>
  </si>
  <si>
    <t>Исполнитель                              _____________________  Ержуманова Н. Б.</t>
  </si>
  <si>
    <t>Главный бухгалтер                   _____________________   Антонова Н. А.</t>
  </si>
  <si>
    <t>Председатель Правления  _____________________ Аюпов Т. Ж.</t>
  </si>
  <si>
    <t xml:space="preserve"> дата 06.09.2019 г.</t>
  </si>
  <si>
    <t>Главный бухгалтер                   _____________________   Сейдахметова Б. Е.</t>
  </si>
  <si>
    <t>Исполнитель                              _____________________  Исмаилова Г. Е.</t>
  </si>
  <si>
    <t>Исполнитель                              _____________________  Исмаилова Г.Е.</t>
  </si>
  <si>
    <t xml:space="preserve"> по состоянию на "01" января 2020 года</t>
  </si>
  <si>
    <t>Председатель Правления  _____________________________ Аюпов Т. Ж.</t>
  </si>
  <si>
    <t xml:space="preserve"> дата 10.01.2020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</si>
</sst>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_-;\-* #,##0_-;_-* &quot;-&quot;_-;_-@_-"/>
    <numFmt numFmtId="165" formatCode="_-* #,##0.00_-;\-* #,##0.00_-;_-* &quot;-&quot;??_-;_-@_-"/>
    <numFmt numFmtId="166" formatCode="_-* #,##0.00_р_._-;\-* #,##0.00_р_._-;_-* &quot;-&quot;??_р_._-;_-@_-"/>
    <numFmt numFmtId="167" formatCode="_(* #,##0.00_);_(* \(#,##0.00\);_(* &quot;-&quot;??_);_(@_)"/>
    <numFmt numFmtId="168" formatCode="_-* #,##0.0_р_._-;\-* #,##0.0_р_._-;_-* &quot;-&quot;??_р_._-;_-@_-"/>
    <numFmt numFmtId="176" formatCode="_-* #,##0.00[$€-1]_-;\-* #,##0.00[$€-1]_-;_-* &quot;-&quot;??[$€-1]_-"/>
    <numFmt numFmtId="177" formatCode="0.000_);[Red]\(0.000\)"/>
    <numFmt numFmtId="178" formatCode="&quot;£&quot;#,##0;\-&quot;£&quot;#,##0"/>
    <numFmt numFmtId="179" formatCode="_-* #,##0\ _р_._-;\-* #,##0\ _р_._-;_-* &quot;-&quot;\ _р_._-;_-@_-"/>
    <numFmt numFmtId="180" formatCode="_-* #,##0.00\ _р_._-;\-* #,##0.00\ _р_._-;_-* &quot;-&quot;??\ _р_._-;_-@_-"/>
  </numFmts>
  <fonts count="114"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0"/>
      <name val="Times New Roman"/>
      <family val="1"/>
    </font>
    <font>
      <b/>
      <sz val="10"/>
      <name val="Times New Roman"/>
      <family val="1"/>
    </font>
    <font>
      <i/>
      <sz val="10"/>
      <name val="Times New Roman"/>
      <family val="1"/>
    </font>
    <font>
      <sz val="10"/>
      <color indexed="8"/>
      <name val="Times New Roman"/>
      <family val="1"/>
      <charset val="204"/>
    </font>
    <font>
      <sz val="10"/>
      <name val="Arial Cyr"/>
      <charset val="204"/>
    </font>
    <font>
      <sz val="10"/>
      <name val="Times New Roman"/>
      <family val="1"/>
      <charset val="204"/>
    </font>
    <font>
      <sz val="10"/>
      <name val="Helv"/>
    </font>
    <font>
      <sz val="12"/>
      <name val="Times New Roman"/>
      <family val="1"/>
      <charset val="204"/>
    </font>
    <font>
      <sz val="8"/>
      <name val="Times New Roman"/>
      <family val="1"/>
      <charset val="204"/>
    </font>
    <font>
      <b/>
      <sz val="10"/>
      <name val="Times New Roman"/>
      <family val="1"/>
      <charset val="204"/>
    </font>
    <font>
      <b/>
      <sz val="8"/>
      <name val="Times New Roman"/>
      <family val="1"/>
      <charset val="204"/>
    </font>
    <font>
      <b/>
      <sz val="10"/>
      <color indexed="8"/>
      <name val="Times New Roman"/>
      <family val="1"/>
    </font>
    <font>
      <b/>
      <sz val="12"/>
      <name val="Times New Roman"/>
      <family val="1"/>
      <charset val="204"/>
    </font>
    <font>
      <b/>
      <sz val="12"/>
      <name val="Times New Roman"/>
      <family val="1"/>
    </font>
    <font>
      <sz val="12"/>
      <name val="Times New Roman"/>
      <family val="1"/>
    </font>
    <font>
      <sz val="8"/>
      <name val="Arial"/>
      <family val="2"/>
      <charset val="204"/>
    </font>
    <font>
      <sz val="11"/>
      <color indexed="8"/>
      <name val="Calibri"/>
      <family val="2"/>
      <charset val="204"/>
    </font>
    <font>
      <sz val="8"/>
      <color indexed="8"/>
      <name val="Arial"/>
      <family val="2"/>
      <charset val="204"/>
    </font>
    <font>
      <sz val="10"/>
      <color indexed="8"/>
      <name val="MS Sans Serif"/>
      <family val="2"/>
      <charset val="204"/>
    </font>
    <font>
      <b/>
      <sz val="10"/>
      <color indexed="8"/>
      <name val="Times New Roman"/>
      <family val="1"/>
      <charset val="204"/>
    </font>
    <font>
      <sz val="8"/>
      <name val="Arial"/>
      <family val="2"/>
    </font>
    <font>
      <sz val="9"/>
      <name val="Arial"/>
      <family val="2"/>
    </font>
    <font>
      <sz val="8"/>
      <name val="Arial"/>
      <family val="2"/>
      <charset val="204"/>
    </font>
    <font>
      <b/>
      <sz val="10"/>
      <color indexed="8"/>
      <name val="Arial"/>
      <family val="2"/>
      <charset val="204"/>
    </font>
    <font>
      <b/>
      <sz val="8"/>
      <color indexed="8"/>
      <name val="Arial"/>
      <family val="2"/>
      <charset val="204"/>
    </font>
    <font>
      <sz val="10"/>
      <color indexed="8"/>
      <name val="Arial"/>
      <family val="2"/>
      <charset val="204"/>
    </font>
    <font>
      <sz val="10"/>
      <color indexed="8"/>
      <name val="Times New Roman"/>
      <family val="1"/>
      <charset val="204"/>
    </font>
    <font>
      <b/>
      <sz val="8"/>
      <name val="Arial"/>
      <family val="2"/>
    </font>
    <font>
      <i/>
      <sz val="10"/>
      <name val="Times New Roman"/>
      <family val="1"/>
      <charset val="204"/>
    </font>
    <font>
      <i/>
      <sz val="10"/>
      <color indexed="8"/>
      <name val="Times New Roman"/>
      <family val="1"/>
      <charset val="204"/>
    </font>
    <font>
      <sz val="10"/>
      <color indexed="8"/>
      <name val="Times New Roman"/>
      <family val="1"/>
    </font>
    <font>
      <b/>
      <i/>
      <sz val="10"/>
      <name val="Times New Roman"/>
      <family val="1"/>
      <charset val="204"/>
    </font>
    <font>
      <b/>
      <i/>
      <sz val="10"/>
      <color indexed="8"/>
      <name val="Times New Roman"/>
      <family val="1"/>
      <charset val="204"/>
    </font>
    <font>
      <sz val="9"/>
      <color indexed="81"/>
      <name val="Tahoma"/>
      <family val="2"/>
      <charset val="204"/>
    </font>
    <font>
      <b/>
      <sz val="9"/>
      <color indexed="81"/>
      <name val="Tahoma"/>
      <family val="2"/>
      <charset val="204"/>
    </font>
    <font>
      <sz val="11"/>
      <color theme="1"/>
      <name val="Calibri"/>
      <family val="2"/>
      <charset val="204"/>
      <scheme val="minor"/>
    </font>
    <font>
      <sz val="8"/>
      <color rgb="FF000000"/>
      <name val="Arial"/>
      <family val="2"/>
      <charset val="204"/>
    </font>
    <font>
      <b/>
      <i/>
      <sz val="8"/>
      <color rgb="FF000000"/>
      <name val="Arial"/>
      <family val="2"/>
      <charset val="204"/>
    </font>
    <font>
      <i/>
      <sz val="8"/>
      <color rgb="FF000000"/>
      <name val="Arial"/>
      <family val="2"/>
      <charset val="204"/>
    </font>
    <font>
      <b/>
      <sz val="8"/>
      <color rgb="FF000000"/>
      <name val="Arial"/>
      <family val="2"/>
      <charset val="204"/>
    </font>
    <font>
      <b/>
      <sz val="10"/>
      <color rgb="FF000000"/>
      <name val="Arial"/>
      <family val="2"/>
      <charset val="204"/>
    </font>
    <font>
      <b/>
      <sz val="8"/>
      <name val="Arial"/>
      <family val="2"/>
      <charset val="204"/>
    </font>
    <font>
      <sz val="10"/>
      <name val="Arial"/>
      <family val="2"/>
    </font>
    <font>
      <u/>
      <sz val="10"/>
      <color theme="10"/>
      <name val="Arial Cyr"/>
      <charset val="204"/>
    </font>
    <font>
      <sz val="10"/>
      <name val="Arial Cy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Times New Roman"/>
      <family val="2"/>
      <charset val="204"/>
    </font>
    <font>
      <sz val="11"/>
      <color indexed="9"/>
      <name val="Times New Roman"/>
      <family val="2"/>
      <charset val="204"/>
    </font>
    <font>
      <sz val="11"/>
      <color indexed="62"/>
      <name val="Times New Roman"/>
      <family val="2"/>
      <charset val="204"/>
    </font>
    <font>
      <b/>
      <sz val="11"/>
      <color indexed="63"/>
      <name val="Times New Roman"/>
      <family val="2"/>
      <charset val="204"/>
    </font>
    <font>
      <b/>
      <sz val="11"/>
      <color indexed="52"/>
      <name val="Times New Roman"/>
      <family val="2"/>
      <charset val="204"/>
    </font>
    <font>
      <sz val="10"/>
      <name val="Times New Roman Cyr"/>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b/>
      <sz val="11"/>
      <color indexed="8"/>
      <name val="Times New Roman"/>
      <family val="2"/>
      <charset val="204"/>
    </font>
    <font>
      <b/>
      <sz val="11"/>
      <color indexed="9"/>
      <name val="Times New Roman"/>
      <family val="2"/>
      <charset val="204"/>
    </font>
    <font>
      <b/>
      <sz val="18"/>
      <color indexed="56"/>
      <name val="Cambria"/>
      <family val="2"/>
      <charset val="204"/>
    </font>
    <font>
      <sz val="11"/>
      <color indexed="60"/>
      <name val="Times New Roman"/>
      <family val="2"/>
      <charset val="204"/>
    </font>
    <font>
      <sz val="11"/>
      <color indexed="20"/>
      <name val="Times New Roman"/>
      <family val="2"/>
      <charset val="204"/>
    </font>
    <font>
      <i/>
      <sz val="11"/>
      <color indexed="23"/>
      <name val="Times New Roman"/>
      <family val="2"/>
      <charset val="204"/>
    </font>
    <font>
      <sz val="11"/>
      <color indexed="52"/>
      <name val="Times New Roman"/>
      <family val="2"/>
      <charset val="204"/>
    </font>
    <font>
      <sz val="11"/>
      <color indexed="10"/>
      <name val="Times New Roman"/>
      <family val="2"/>
      <charset val="204"/>
    </font>
    <font>
      <sz val="11"/>
      <color indexed="17"/>
      <name val="Times New Roman"/>
      <family val="2"/>
      <charset val="204"/>
    </font>
    <font>
      <sz val="10"/>
      <color indexed="0"/>
      <name val="Helv"/>
      <charset val="204"/>
    </font>
    <font>
      <sz val="10"/>
      <name val="Helv"/>
      <charset val="204"/>
    </font>
    <font>
      <b/>
      <sz val="10"/>
      <name val="MS Sans Serif"/>
      <family val="2"/>
      <charset val="204"/>
    </font>
    <font>
      <sz val="10"/>
      <color indexed="8"/>
      <name val="Arial"/>
      <family val="2"/>
    </font>
    <font>
      <sz val="10"/>
      <color indexed="39"/>
      <name val="Arial"/>
      <family val="2"/>
    </font>
    <font>
      <b/>
      <sz val="10"/>
      <color indexed="8"/>
      <name val="Arial"/>
      <family val="2"/>
    </font>
    <font>
      <b/>
      <sz val="12"/>
      <color indexed="8"/>
      <name val="Arial"/>
      <family val="2"/>
      <charset val="204"/>
    </font>
    <font>
      <b/>
      <sz val="16"/>
      <color indexed="23"/>
      <name val="Arial"/>
      <family val="2"/>
      <charset val="204"/>
    </font>
    <font>
      <sz val="10"/>
      <color indexed="10"/>
      <name val="Arial"/>
      <family val="2"/>
    </font>
    <font>
      <b/>
      <sz val="11"/>
      <name val="Arial"/>
      <family val="2"/>
      <charset val="204"/>
    </font>
    <font>
      <sz val="10"/>
      <name val="Calibri"/>
      <family val="2"/>
      <charset val="204"/>
    </font>
    <font>
      <b/>
      <sz val="12"/>
      <name val="Arial"/>
      <family val="2"/>
      <charset val="204"/>
    </font>
    <font>
      <sz val="10"/>
      <name val="Courier"/>
      <family val="1"/>
      <charset val="204"/>
    </font>
    <font>
      <b/>
      <sz val="11"/>
      <color indexed="53"/>
      <name val="Calibri"/>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b/>
      <sz val="10"/>
      <color indexed="39"/>
      <name val="Arial"/>
      <family val="2"/>
    </font>
    <font>
      <sz val="19"/>
      <color indexed="48"/>
      <name val="Arial"/>
      <family val="2"/>
      <charset val="204"/>
    </font>
    <font>
      <b/>
      <sz val="18"/>
      <color indexed="62"/>
      <name val="Cambria"/>
      <family val="2"/>
    </font>
    <font>
      <b/>
      <sz val="16"/>
      <color indexed="23"/>
      <name val="Arial"/>
      <family val="2"/>
    </font>
    <font>
      <sz val="11"/>
      <color indexed="48"/>
      <name val="Calibri"/>
      <family val="2"/>
    </font>
    <font>
      <b/>
      <sz val="11"/>
      <color indexed="17"/>
      <name val="Calibri"/>
      <family val="2"/>
    </font>
    <font>
      <sz val="11"/>
      <color indexed="37"/>
      <name val="Calibri"/>
      <family val="2"/>
    </font>
    <font>
      <sz val="11"/>
      <color indexed="14"/>
      <name val="Calibri"/>
      <family val="2"/>
    </font>
    <font>
      <sz val="12"/>
      <color theme="1"/>
      <name val="Times New Roman"/>
      <family val="2"/>
      <charset val="204"/>
    </font>
    <font>
      <sz val="12"/>
      <color indexed="8"/>
      <name val="Times New Roman"/>
      <family val="2"/>
      <charset val="204"/>
    </font>
    <font>
      <b/>
      <sz val="12"/>
      <color indexed="8"/>
      <name val="Arial"/>
      <family val="2"/>
    </font>
  </fonts>
  <fills count="8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51"/>
        <bgColor indexed="64"/>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45"/>
        <bgColor indexed="64"/>
      </patternFill>
    </fill>
    <fill>
      <patternFill patternType="solid">
        <fgColor indexed="29"/>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35"/>
      </patternFill>
    </fill>
    <fill>
      <patternFill patternType="solid">
        <fgColor indexed="54"/>
      </patternFill>
    </fill>
    <fill>
      <patternFill patternType="solid">
        <fgColor indexed="23"/>
      </patternFill>
    </fill>
    <fill>
      <patternFill patternType="solid">
        <fgColor indexed="50"/>
      </patternFill>
    </fill>
    <fill>
      <patternFill patternType="solid">
        <fgColor indexed="40"/>
        <bgColor indexed="64"/>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0"/>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solid">
        <fgColor indexed="60"/>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0"/>
      </left>
      <right style="thin">
        <color indexed="0"/>
      </right>
      <top style="thin">
        <color indexed="0"/>
      </top>
      <bottom style="thin">
        <color indexed="0"/>
      </bottom>
      <diagonal/>
    </border>
    <border>
      <left/>
      <right/>
      <top style="thin">
        <color indexed="64"/>
      </top>
      <bottom/>
      <diagonal/>
    </border>
    <border>
      <left/>
      <right style="thin">
        <color indexed="0"/>
      </right>
      <top/>
      <bottom/>
      <diagonal/>
    </border>
    <border>
      <left style="thin">
        <color indexed="64"/>
      </left>
      <right/>
      <top style="thin">
        <color indexed="0"/>
      </top>
      <bottom style="thin">
        <color indexed="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0"/>
      </bottom>
      <diagonal/>
    </border>
    <border>
      <left style="thin">
        <color indexed="0"/>
      </left>
      <right/>
      <top style="thin">
        <color indexed="0"/>
      </top>
      <bottom style="thin">
        <color indexed="0"/>
      </bottom>
      <diagonal/>
    </border>
    <border>
      <left style="thin">
        <color indexed="64"/>
      </left>
      <right/>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style="thin">
        <color indexed="60"/>
      </left>
      <right style="thin">
        <color indexed="60"/>
      </right>
      <top style="thin">
        <color indexed="60"/>
      </top>
      <bottom style="thin">
        <color indexed="6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0"/>
      </bottom>
      <diagonal/>
    </border>
    <border>
      <left style="thin">
        <color indexed="0"/>
      </left>
      <right style="thin">
        <color indexed="0"/>
      </right>
      <top style="thin">
        <color indexed="64"/>
      </top>
      <bottom style="thin">
        <color indexed="0"/>
      </bottom>
      <diagonal/>
    </border>
    <border>
      <left style="thin">
        <color indexed="0"/>
      </left>
      <right style="thin">
        <color indexed="64"/>
      </right>
      <top/>
      <bottom style="thin">
        <color indexed="64"/>
      </bottom>
      <diagonal/>
    </border>
    <border>
      <left style="thin">
        <color indexed="0"/>
      </left>
      <right style="thin">
        <color indexed="64"/>
      </right>
      <top style="thin">
        <color indexed="64"/>
      </top>
      <bottom style="thin">
        <color indexed="64"/>
      </bottom>
      <diagonal/>
    </border>
    <border>
      <left style="thin">
        <color indexed="64"/>
      </left>
      <right/>
      <top style="thin">
        <color indexed="0"/>
      </top>
      <bottom/>
      <diagonal/>
    </border>
    <border>
      <left style="thin">
        <color indexed="0"/>
      </left>
      <right style="thin">
        <color indexed="64"/>
      </right>
      <top style="thin">
        <color indexed="64"/>
      </top>
      <bottom style="thin">
        <color indexed="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4"/>
      </top>
      <bottom style="thin">
        <color indexed="63"/>
      </bottom>
      <diagonal/>
    </border>
    <border>
      <left style="thin">
        <color indexed="64"/>
      </left>
      <right style="thin">
        <color indexed="64"/>
      </right>
      <top style="thin">
        <color indexed="64"/>
      </top>
      <bottom style="thin">
        <color indexed="63"/>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9"/>
      </top>
      <bottom style="double">
        <color indexed="49"/>
      </bottom>
      <diagonal/>
    </border>
    <border>
      <left style="thin">
        <color indexed="54"/>
      </left>
      <right/>
      <top style="thin">
        <color indexed="54"/>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style="thin">
        <color indexed="48"/>
      </top>
      <bottom style="double">
        <color indexed="48"/>
      </bottom>
      <diagonal/>
    </border>
    <border>
      <left/>
      <right/>
      <top/>
      <bottom style="double">
        <color indexed="17"/>
      </bottom>
      <diagonal/>
    </border>
  </borders>
  <cellStyleXfs count="1011">
    <xf numFmtId="0" fontId="0" fillId="0" borderId="0"/>
    <xf numFmtId="0" fontId="23" fillId="0" borderId="0"/>
    <xf numFmtId="0" fontId="22" fillId="0" borderId="0">
      <alignment horizontal="left" vertical="top"/>
    </xf>
    <xf numFmtId="0" fontId="41" fillId="0" borderId="0">
      <alignment horizontal="right" vertical="top"/>
    </xf>
    <xf numFmtId="0" fontId="22" fillId="0" borderId="0">
      <alignment horizontal="left" vertical="top"/>
    </xf>
    <xf numFmtId="0" fontId="41" fillId="0" borderId="0">
      <alignment horizontal="left" vertical="top"/>
    </xf>
    <xf numFmtId="0" fontId="22" fillId="0" borderId="0">
      <alignment horizontal="left" vertical="top"/>
    </xf>
    <xf numFmtId="0" fontId="41" fillId="0" borderId="0">
      <alignment horizontal="left" vertical="top"/>
    </xf>
    <xf numFmtId="0" fontId="29" fillId="0" borderId="0">
      <alignment horizontal="center" vertical="top"/>
    </xf>
    <xf numFmtId="0" fontId="41" fillId="0" borderId="0">
      <alignment horizontal="center" vertical="top"/>
    </xf>
    <xf numFmtId="0" fontId="28" fillId="0" borderId="0">
      <alignment horizontal="center" vertical="top"/>
    </xf>
    <xf numFmtId="0" fontId="42" fillId="0" borderId="0">
      <alignment horizontal="left" vertical="top"/>
    </xf>
    <xf numFmtId="0" fontId="28" fillId="0" borderId="0">
      <alignment horizontal="center" vertical="top"/>
    </xf>
    <xf numFmtId="0" fontId="43" fillId="0" borderId="0">
      <alignment horizontal="left" vertical="top"/>
    </xf>
    <xf numFmtId="0" fontId="22" fillId="0" borderId="0">
      <alignment horizontal="center" vertical="top"/>
    </xf>
    <xf numFmtId="0" fontId="44" fillId="0" borderId="0">
      <alignment horizontal="center" vertical="top"/>
    </xf>
    <xf numFmtId="0" fontId="41" fillId="0" borderId="0">
      <alignment horizontal="right" vertical="top"/>
    </xf>
    <xf numFmtId="0" fontId="44" fillId="0" borderId="0">
      <alignment horizontal="left" vertical="top"/>
    </xf>
    <xf numFmtId="0" fontId="45" fillId="0" borderId="0">
      <alignment horizontal="center" vertical="top"/>
    </xf>
    <xf numFmtId="0" fontId="21" fillId="0" borderId="0"/>
    <xf numFmtId="0" fontId="40" fillId="0" borderId="0"/>
    <xf numFmtId="0" fontId="40" fillId="0" borderId="0"/>
    <xf numFmtId="0" fontId="9" fillId="0" borderId="0"/>
    <xf numFmtId="0" fontId="9" fillId="0" borderId="0"/>
    <xf numFmtId="0" fontId="9" fillId="0" borderId="0"/>
    <xf numFmtId="0" fontId="25" fillId="0" borderId="0"/>
    <xf numFmtId="0" fontId="12" fillId="0" borderId="0"/>
    <xf numFmtId="0" fontId="25" fillId="0" borderId="0"/>
    <xf numFmtId="0" fontId="25" fillId="0" borderId="0"/>
    <xf numFmtId="0" fontId="25" fillId="0" borderId="0"/>
    <xf numFmtId="9" fontId="4" fillId="0" borderId="0" applyFont="0" applyFill="0" applyBorder="0" applyAlignment="0" applyProtection="0"/>
    <xf numFmtId="0" fontId="11" fillId="0" borderId="0"/>
    <xf numFmtId="167" fontId="4" fillId="0" borderId="0" applyFont="0" applyFill="0" applyBorder="0" applyAlignment="0" applyProtection="0"/>
    <xf numFmtId="166" fontId="40"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3" fillId="0" borderId="0"/>
    <xf numFmtId="0" fontId="2" fillId="0" borderId="0"/>
    <xf numFmtId="0" fontId="2" fillId="0" borderId="0"/>
    <xf numFmtId="0" fontId="4" fillId="0" borderId="0"/>
    <xf numFmtId="0" fontId="1" fillId="0" borderId="0"/>
    <xf numFmtId="0" fontId="1" fillId="0" borderId="0"/>
    <xf numFmtId="165" fontId="4"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49" fillId="0" borderId="0"/>
    <xf numFmtId="0" fontId="4" fillId="0" borderId="0">
      <alignment vertical="top"/>
    </xf>
    <xf numFmtId="0" fontId="4" fillId="0" borderId="0">
      <alignment vertical="top"/>
    </xf>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67" fillId="5" borderId="0" applyNumberFormat="0" applyBorder="0" applyAlignment="0" applyProtection="0"/>
    <xf numFmtId="0" fontId="67" fillId="6" borderId="0" applyNumberFormat="0" applyBorder="0" applyAlignment="0" applyProtection="0"/>
    <xf numFmtId="0" fontId="67" fillId="7" borderId="0" applyNumberFormat="0" applyBorder="0" applyAlignment="0" applyProtection="0"/>
    <xf numFmtId="0" fontId="67" fillId="8" borderId="0" applyNumberFormat="0" applyBorder="0" applyAlignment="0" applyProtection="0"/>
    <xf numFmtId="0" fontId="67" fillId="9" borderId="0" applyNumberFormat="0" applyBorder="0" applyAlignment="0" applyProtection="0"/>
    <xf numFmtId="0" fontId="67"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3" borderId="0" applyNumberFormat="0" applyBorder="0" applyAlignment="0" applyProtection="0"/>
    <xf numFmtId="0" fontId="67" fillId="8" borderId="0" applyNumberFormat="0" applyBorder="0" applyAlignment="0" applyProtection="0"/>
    <xf numFmtId="0" fontId="67" fillId="11" borderId="0" applyNumberFormat="0" applyBorder="0" applyAlignment="0" applyProtection="0"/>
    <xf numFmtId="0" fontId="67" fillId="14" borderId="0" applyNumberFormat="0" applyBorder="0" applyAlignment="0" applyProtection="0"/>
    <xf numFmtId="0" fontId="51" fillId="15"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68" fillId="15" borderId="0" applyNumberFormat="0" applyBorder="0" applyAlignment="0" applyProtection="0"/>
    <xf numFmtId="0" fontId="68" fillId="12" borderId="0" applyNumberFormat="0" applyBorder="0" applyAlignment="0" applyProtection="0"/>
    <xf numFmtId="0" fontId="68" fillId="13" borderId="0" applyNumberFormat="0" applyBorder="0" applyAlignment="0" applyProtection="0"/>
    <xf numFmtId="0" fontId="68" fillId="16" borderId="0" applyNumberFormat="0" applyBorder="0" applyAlignment="0" applyProtection="0"/>
    <xf numFmtId="0" fontId="68" fillId="17" borderId="0" applyNumberFormat="0" applyBorder="0" applyAlignment="0" applyProtection="0"/>
    <xf numFmtId="0" fontId="68"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22" borderId="0" applyNumberFormat="0" applyBorder="0" applyAlignment="0" applyProtection="0"/>
    <xf numFmtId="0" fontId="52" fillId="6" borderId="0" applyNumberFormat="0" applyBorder="0" applyAlignment="0" applyProtection="0"/>
    <xf numFmtId="0" fontId="53" fillId="23" borderId="25" applyNumberFormat="0" applyAlignment="0" applyProtection="0"/>
    <xf numFmtId="0" fontId="54" fillId="24" borderId="26" applyNumberFormat="0" applyAlignment="0" applyProtection="0"/>
    <xf numFmtId="176" fontId="9" fillId="0" borderId="0" applyFont="0" applyFill="0" applyBorder="0" applyAlignment="0" applyProtection="0"/>
    <xf numFmtId="0" fontId="55" fillId="0" borderId="0" applyNumberFormat="0" applyFill="0" applyBorder="0" applyAlignment="0" applyProtection="0"/>
    <xf numFmtId="0" fontId="56" fillId="7" borderId="0" applyNumberFormat="0" applyBorder="0" applyAlignment="0" applyProtection="0"/>
    <xf numFmtId="0" fontId="57" fillId="0" borderId="27" applyNumberFormat="0" applyFill="0" applyAlignment="0" applyProtection="0"/>
    <xf numFmtId="0" fontId="58" fillId="0" borderId="28" applyNumberFormat="0" applyFill="0" applyAlignment="0" applyProtection="0"/>
    <xf numFmtId="0" fontId="59" fillId="0" borderId="29" applyNumberFormat="0" applyFill="0" applyAlignment="0" applyProtection="0"/>
    <xf numFmtId="0" fontId="5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21" fillId="0" borderId="0"/>
    <xf numFmtId="0" fontId="21" fillId="0" borderId="0"/>
    <xf numFmtId="0" fontId="60" fillId="10" borderId="25" applyNumberFormat="0" applyAlignment="0" applyProtection="0"/>
    <xf numFmtId="0" fontId="61" fillId="0" borderId="30" applyNumberFormat="0" applyFill="0" applyAlignment="0" applyProtection="0"/>
    <xf numFmtId="0" fontId="62" fillId="25" borderId="0" applyNumberFormat="0" applyBorder="0" applyAlignment="0" applyProtection="0"/>
    <xf numFmtId="0" fontId="50" fillId="26" borderId="31" applyNumberFormat="0" applyFont="0" applyAlignment="0" applyProtection="0"/>
    <xf numFmtId="0" fontId="63" fillId="23" borderId="32" applyNumberFormat="0" applyAlignment="0" applyProtection="0"/>
    <xf numFmtId="0" fontId="4" fillId="27" borderId="32" applyNumberFormat="0" applyProtection="0">
      <alignment horizontal="left" vertical="center" indent="1"/>
    </xf>
    <xf numFmtId="0" fontId="64" fillId="0" borderId="0" applyNumberFormat="0" applyFill="0" applyBorder="0" applyAlignment="0" applyProtection="0"/>
    <xf numFmtId="0" fontId="65" fillId="0" borderId="33" applyNumberFormat="0" applyFill="0" applyAlignment="0" applyProtection="0"/>
    <xf numFmtId="0" fontId="66" fillId="0" borderId="0" applyNumberFormat="0" applyFill="0" applyBorder="0" applyAlignment="0" applyProtection="0"/>
    <xf numFmtId="0" fontId="68" fillId="19" borderId="0" applyNumberFormat="0" applyBorder="0" applyAlignment="0" applyProtection="0"/>
    <xf numFmtId="0" fontId="68" fillId="20" borderId="0" applyNumberFormat="0" applyBorder="0" applyAlignment="0" applyProtection="0"/>
    <xf numFmtId="0" fontId="68" fillId="21" borderId="0" applyNumberFormat="0" applyBorder="0" applyAlignment="0" applyProtection="0"/>
    <xf numFmtId="0" fontId="68" fillId="16" borderId="0" applyNumberFormat="0" applyBorder="0" applyAlignment="0" applyProtection="0"/>
    <xf numFmtId="0" fontId="68" fillId="17" borderId="0" applyNumberFormat="0" applyBorder="0" applyAlignment="0" applyProtection="0"/>
    <xf numFmtId="0" fontId="68" fillId="22" borderId="0" applyNumberFormat="0" applyBorder="0" applyAlignment="0" applyProtection="0"/>
    <xf numFmtId="0" fontId="69" fillId="10" borderId="25" applyNumberFormat="0" applyAlignment="0" applyProtection="0"/>
    <xf numFmtId="0" fontId="70" fillId="23" borderId="32" applyNumberFormat="0" applyAlignment="0" applyProtection="0"/>
    <xf numFmtId="0" fontId="71" fillId="23" borderId="25" applyNumberFormat="0" applyAlignment="0" applyProtection="0"/>
    <xf numFmtId="0" fontId="73" fillId="0" borderId="27" applyNumberFormat="0" applyFill="0" applyAlignment="0" applyProtection="0"/>
    <xf numFmtId="0" fontId="74" fillId="0" borderId="28" applyNumberFormat="0" applyFill="0" applyAlignment="0" applyProtection="0"/>
    <xf numFmtId="0" fontId="75" fillId="0" borderId="29" applyNumberFormat="0" applyFill="0" applyAlignment="0" applyProtection="0"/>
    <xf numFmtId="0" fontId="75" fillId="0" borderId="0" applyNumberFormat="0" applyFill="0" applyBorder="0" applyAlignment="0" applyProtection="0"/>
    <xf numFmtId="0" fontId="76" fillId="0" borderId="33" applyNumberFormat="0" applyFill="0" applyAlignment="0" applyProtection="0"/>
    <xf numFmtId="0" fontId="9" fillId="0" borderId="0"/>
    <xf numFmtId="0" fontId="77" fillId="24" borderId="26" applyNumberFormat="0" applyAlignment="0" applyProtection="0"/>
    <xf numFmtId="0" fontId="78" fillId="0" borderId="0" applyNumberFormat="0" applyFill="0" applyBorder="0" applyAlignment="0" applyProtection="0"/>
    <xf numFmtId="0" fontId="79" fillId="25" borderId="0" applyNumberFormat="0" applyBorder="0" applyAlignment="0" applyProtection="0"/>
    <xf numFmtId="0" fontId="4" fillId="0" borderId="0"/>
    <xf numFmtId="0" fontId="4" fillId="0" borderId="0"/>
    <xf numFmtId="0" fontId="21" fillId="0" borderId="0"/>
    <xf numFmtId="0" fontId="10" fillId="0" borderId="0"/>
    <xf numFmtId="0" fontId="10" fillId="0" borderId="0"/>
    <xf numFmtId="0" fontId="80" fillId="6" borderId="0" applyNumberFormat="0" applyBorder="0" applyAlignment="0" applyProtection="0"/>
    <xf numFmtId="0" fontId="81" fillId="0" borderId="0" applyNumberFormat="0" applyFill="0" applyBorder="0" applyAlignment="0" applyProtection="0"/>
    <xf numFmtId="0" fontId="72" fillId="26" borderId="31" applyNumberFormat="0" applyFont="0" applyAlignment="0" applyProtection="0"/>
    <xf numFmtId="9" fontId="49" fillId="0" borderId="0" applyFont="0" applyFill="0" applyBorder="0" applyAlignment="0" applyProtection="0"/>
    <xf numFmtId="9" fontId="72" fillId="0" borderId="0" applyFont="0" applyFill="0" applyBorder="0" applyAlignment="0" applyProtection="0"/>
    <xf numFmtId="9" fontId="49" fillId="0" borderId="0" applyFont="0" applyFill="0" applyBorder="0" applyAlignment="0" applyProtection="0"/>
    <xf numFmtId="0" fontId="82" fillId="0" borderId="30" applyNumberFormat="0" applyFill="0" applyAlignment="0" applyProtection="0"/>
    <xf numFmtId="0" fontId="85" fillId="0" borderId="0"/>
    <xf numFmtId="0" fontId="83" fillId="0" borderId="0" applyNumberFormat="0" applyFill="0" applyBorder="0" applyAlignment="0" applyProtection="0"/>
    <xf numFmtId="166" fontId="7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84" fillId="7" borderId="0" applyNumberFormat="0" applyBorder="0" applyAlignment="0" applyProtection="0"/>
    <xf numFmtId="177" fontId="49" fillId="0" borderId="0" applyFont="0" applyFill="0" applyBorder="0" applyAlignment="0" applyProtection="0"/>
    <xf numFmtId="177" fontId="49" fillId="0" borderId="0" applyFont="0" applyFill="0" applyBorder="0" applyAlignment="0" applyProtection="0"/>
    <xf numFmtId="177" fontId="49" fillId="0" borderId="0" applyFont="0" applyFill="0" applyBorder="0" applyAlignment="0" applyProtection="0"/>
    <xf numFmtId="0" fontId="9" fillId="0" borderId="0"/>
    <xf numFmtId="166" fontId="9" fillId="0" borderId="0" applyFont="0" applyFill="0" applyBorder="0" applyAlignment="0" applyProtection="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86" fillId="0" borderId="0"/>
    <xf numFmtId="0" fontId="86" fillId="0" borderId="0"/>
    <xf numFmtId="0" fontId="4" fillId="0" borderId="0">
      <alignment vertical="top"/>
    </xf>
    <xf numFmtId="178" fontId="87" fillId="0" borderId="5" applyAlignment="0" applyProtection="0"/>
    <xf numFmtId="0" fontId="46" fillId="0" borderId="17">
      <alignment horizontal="center"/>
    </xf>
    <xf numFmtId="38" fontId="25" fillId="31" borderId="0" applyNumberFormat="0" applyBorder="0" applyAlignment="0" applyProtection="0"/>
    <xf numFmtId="10" fontId="25" fillId="32" borderId="1" applyNumberFormat="0" applyBorder="0" applyAlignment="0" applyProtection="0"/>
    <xf numFmtId="0" fontId="4" fillId="0" borderId="0"/>
    <xf numFmtId="10" fontId="4" fillId="0" borderId="0" applyFont="0" applyFill="0" applyBorder="0" applyAlignment="0" applyProtection="0"/>
    <xf numFmtId="4" fontId="88" fillId="30" borderId="32" applyNumberFormat="0" applyProtection="0">
      <alignment vertical="center"/>
    </xf>
    <xf numFmtId="4" fontId="89" fillId="30" borderId="32" applyNumberFormat="0" applyProtection="0">
      <alignment vertical="center"/>
    </xf>
    <xf numFmtId="4" fontId="88" fillId="30" borderId="32" applyNumberFormat="0" applyProtection="0">
      <alignment horizontal="left" vertical="center" indent="1"/>
    </xf>
    <xf numFmtId="4" fontId="88" fillId="30" borderId="32" applyNumberFormat="0" applyProtection="0">
      <alignment horizontal="left" vertical="center" indent="1"/>
    </xf>
    <xf numFmtId="0" fontId="4" fillId="27" borderId="32" applyNumberFormat="0" applyProtection="0">
      <alignment horizontal="left" vertical="center" indent="1"/>
    </xf>
    <xf numFmtId="4" fontId="88" fillId="33" borderId="32" applyNumberFormat="0" applyProtection="0">
      <alignment horizontal="right" vertical="center"/>
    </xf>
    <xf numFmtId="4" fontId="88" fillId="34" borderId="32" applyNumberFormat="0" applyProtection="0">
      <alignment horizontal="right" vertical="center"/>
    </xf>
    <xf numFmtId="4" fontId="88" fillId="29" borderId="32" applyNumberFormat="0" applyProtection="0">
      <alignment horizontal="right" vertical="center"/>
    </xf>
    <xf numFmtId="4" fontId="88" fillId="28" borderId="32" applyNumberFormat="0" applyProtection="0">
      <alignment horizontal="right" vertical="center"/>
    </xf>
    <xf numFmtId="4" fontId="88" fillId="35" borderId="32" applyNumberFormat="0" applyProtection="0">
      <alignment horizontal="right" vertical="center"/>
    </xf>
    <xf numFmtId="4" fontId="88" fillId="36" borderId="32" applyNumberFormat="0" applyProtection="0">
      <alignment horizontal="right" vertical="center"/>
    </xf>
    <xf numFmtId="4" fontId="88" fillId="37" borderId="32" applyNumberFormat="0" applyProtection="0">
      <alignment horizontal="right" vertical="center"/>
    </xf>
    <xf numFmtId="4" fontId="88" fillId="38" borderId="32" applyNumberFormat="0" applyProtection="0">
      <alignment horizontal="right" vertical="center"/>
    </xf>
    <xf numFmtId="4" fontId="88" fillId="39" borderId="32" applyNumberFormat="0" applyProtection="0">
      <alignment horizontal="right" vertical="center"/>
    </xf>
    <xf numFmtId="4" fontId="90" fillId="40" borderId="32" applyNumberFormat="0" applyProtection="0">
      <alignment horizontal="left" vertical="center" indent="1"/>
    </xf>
    <xf numFmtId="4" fontId="88" fillId="41" borderId="34" applyNumberFormat="0" applyProtection="0">
      <alignment horizontal="left" vertical="center" indent="1"/>
    </xf>
    <xf numFmtId="4" fontId="91" fillId="42" borderId="0" applyNumberFormat="0" applyProtection="0">
      <alignment horizontal="left" vertical="center" indent="1"/>
    </xf>
    <xf numFmtId="0" fontId="4" fillId="27" borderId="32" applyNumberFormat="0" applyProtection="0">
      <alignment horizontal="left" vertical="center" indent="1"/>
    </xf>
    <xf numFmtId="4" fontId="30" fillId="41" borderId="32" applyNumberFormat="0" applyProtection="0">
      <alignment horizontal="left" vertical="center" indent="1"/>
    </xf>
    <xf numFmtId="4" fontId="30" fillId="43" borderId="32" applyNumberFormat="0" applyProtection="0">
      <alignment horizontal="left" vertical="center" indent="1"/>
    </xf>
    <xf numFmtId="0" fontId="4" fillId="43" borderId="32" applyNumberFormat="0" applyProtection="0">
      <alignment horizontal="left" vertical="center" indent="1"/>
    </xf>
    <xf numFmtId="0" fontId="4" fillId="43" borderId="32" applyNumberFormat="0" applyProtection="0">
      <alignment horizontal="left" vertical="center" indent="1"/>
    </xf>
    <xf numFmtId="0" fontId="4" fillId="44" borderId="32" applyNumberFormat="0" applyProtection="0">
      <alignment horizontal="left" vertical="center" indent="1"/>
    </xf>
    <xf numFmtId="0" fontId="4" fillId="44" borderId="32" applyNumberFormat="0" applyProtection="0">
      <alignment horizontal="left" vertical="center" indent="1"/>
    </xf>
    <xf numFmtId="0" fontId="4" fillId="31" borderId="32" applyNumberFormat="0" applyProtection="0">
      <alignment horizontal="left" vertical="center" indent="1"/>
    </xf>
    <xf numFmtId="0" fontId="4" fillId="31" borderId="32" applyNumberFormat="0" applyProtection="0">
      <alignment horizontal="left" vertical="center" indent="1"/>
    </xf>
    <xf numFmtId="0" fontId="4" fillId="27" borderId="32" applyNumberFormat="0" applyProtection="0">
      <alignment horizontal="left" vertical="center" indent="1"/>
    </xf>
    <xf numFmtId="0" fontId="4" fillId="27" borderId="32" applyNumberFormat="0" applyProtection="0">
      <alignment horizontal="left" vertical="center" indent="1"/>
    </xf>
    <xf numFmtId="4" fontId="88" fillId="32" borderId="32" applyNumberFormat="0" applyProtection="0">
      <alignment vertical="center"/>
    </xf>
    <xf numFmtId="4" fontId="89" fillId="32" borderId="32" applyNumberFormat="0" applyProtection="0">
      <alignment vertical="center"/>
    </xf>
    <xf numFmtId="4" fontId="88" fillId="32" borderId="32" applyNumberFormat="0" applyProtection="0">
      <alignment horizontal="left" vertical="center" indent="1"/>
    </xf>
    <xf numFmtId="4" fontId="88" fillId="32" borderId="32" applyNumberFormat="0" applyProtection="0">
      <alignment horizontal="left" vertical="center" indent="1"/>
    </xf>
    <xf numFmtId="4" fontId="88" fillId="41" borderId="32" applyNumberFormat="0" applyProtection="0">
      <alignment horizontal="right" vertical="center"/>
    </xf>
    <xf numFmtId="4" fontId="89" fillId="41" borderId="32" applyNumberFormat="0" applyProtection="0">
      <alignment horizontal="right" vertical="center"/>
    </xf>
    <xf numFmtId="0" fontId="4" fillId="27" borderId="32" applyNumberFormat="0" applyProtection="0">
      <alignment horizontal="left" vertical="center" indent="1"/>
    </xf>
    <xf numFmtId="0" fontId="92" fillId="0" borderId="0"/>
    <xf numFmtId="4" fontId="93" fillId="41" borderId="32" applyNumberFormat="0" applyProtection="0">
      <alignment horizontal="right" vertical="center"/>
    </xf>
    <xf numFmtId="179" fontId="49" fillId="0" borderId="0" applyFont="0" applyFill="0" applyBorder="0" applyAlignment="0" applyProtection="0"/>
    <xf numFmtId="180" fontId="49" fillId="0" borderId="0" applyFont="0" applyFill="0" applyBorder="0" applyAlignment="0" applyProtection="0"/>
    <xf numFmtId="9" fontId="49" fillId="0" borderId="0" applyFont="0" applyFill="0" applyBorder="0" applyAlignment="0" applyProtection="0"/>
    <xf numFmtId="0" fontId="72" fillId="0" borderId="0"/>
    <xf numFmtId="0" fontId="1" fillId="0" borderId="0"/>
    <xf numFmtId="166" fontId="9" fillId="0" borderId="0" applyFont="0" applyFill="0" applyBorder="0" applyAlignment="0" applyProtection="0"/>
    <xf numFmtId="0" fontId="95" fillId="0" borderId="0"/>
    <xf numFmtId="9" fontId="9" fillId="0" borderId="0" applyFont="0" applyFill="0" applyBorder="0" applyAlignment="0" applyProtection="0"/>
    <xf numFmtId="9" fontId="95" fillId="0" borderId="0" applyFont="0" applyFill="0" applyBorder="0" applyAlignment="0" applyProtection="0"/>
    <xf numFmtId="0" fontId="11" fillId="0" borderId="0"/>
    <xf numFmtId="166" fontId="95" fillId="0" borderId="0" applyFont="0" applyFill="0" applyBorder="0" applyAlignment="0" applyProtection="0"/>
    <xf numFmtId="0" fontId="4" fillId="27" borderId="32" applyNumberFormat="0" applyProtection="0">
      <alignment horizontal="left" vertical="center" indent="1"/>
    </xf>
    <xf numFmtId="0" fontId="96" fillId="27" borderId="32" applyNumberFormat="0" applyProtection="0">
      <alignment horizontal="center" vertical="center" wrapText="1"/>
    </xf>
    <xf numFmtId="0" fontId="94" fillId="27" borderId="35" applyNumberFormat="0" applyProtection="0">
      <alignment horizontal="center" vertical="center" wrapText="1"/>
    </xf>
    <xf numFmtId="166" fontId="10" fillId="0" borderId="0" applyFont="0" applyFill="0" applyBorder="0" applyAlignment="0" applyProtection="0"/>
    <xf numFmtId="0" fontId="9" fillId="0" borderId="0">
      <alignment vertical="top"/>
    </xf>
    <xf numFmtId="0" fontId="11" fillId="0" borderId="0"/>
    <xf numFmtId="0" fontId="50" fillId="12" borderId="0" applyNumberFormat="0" applyBorder="0" applyAlignment="0" applyProtection="0"/>
    <xf numFmtId="0" fontId="50" fillId="26" borderId="0" applyNumberFormat="0" applyBorder="0" applyAlignment="0" applyProtection="0"/>
    <xf numFmtId="0" fontId="50" fillId="45" borderId="0" applyNumberFormat="0" applyBorder="0" applyAlignment="0" applyProtection="0"/>
    <xf numFmtId="0" fontId="50" fillId="5" borderId="0" applyNumberFormat="0" applyBorder="0" applyAlignment="0" applyProtection="0"/>
    <xf numFmtId="0" fontId="50" fillId="6" borderId="0" applyNumberFormat="0" applyBorder="0" applyAlignment="0" applyProtection="0"/>
    <xf numFmtId="0" fontId="50" fillId="24" borderId="0" applyNumberFormat="0" applyBorder="0" applyAlignment="0" applyProtection="0"/>
    <xf numFmtId="0" fontId="50" fillId="21" borderId="0" applyNumberFormat="0" applyBorder="0" applyAlignment="0" applyProtection="0"/>
    <xf numFmtId="0" fontId="50" fillId="23" borderId="0" applyNumberFormat="0" applyBorder="0" applyAlignment="0" applyProtection="0"/>
    <xf numFmtId="0" fontId="50" fillId="24" borderId="0" applyNumberFormat="0" applyBorder="0" applyAlignment="0" applyProtection="0"/>
    <xf numFmtId="0" fontId="50" fillId="10" borderId="0" applyNumberFormat="0" applyBorder="0" applyAlignment="0" applyProtection="0"/>
    <xf numFmtId="0" fontId="51" fillId="24" borderId="0" applyNumberFormat="0" applyBorder="0" applyAlignment="0" applyProtection="0"/>
    <xf numFmtId="0" fontId="51" fillId="21" borderId="0" applyNumberFormat="0" applyBorder="0" applyAlignment="0" applyProtection="0"/>
    <xf numFmtId="0" fontId="51" fillId="23" borderId="0" applyNumberFormat="0" applyBorder="0" applyAlignment="0" applyProtection="0"/>
    <xf numFmtId="0" fontId="51" fillId="10" borderId="0" applyNumberFormat="0" applyBorder="0" applyAlignment="0" applyProtection="0"/>
    <xf numFmtId="0" fontId="51" fillId="17" borderId="0" applyNumberFormat="0" applyBorder="0" applyAlignment="0" applyProtection="0"/>
    <xf numFmtId="0" fontId="51" fillId="46" borderId="0" applyNumberFormat="0" applyBorder="0" applyAlignment="0" applyProtection="0"/>
    <xf numFmtId="0" fontId="51" fillId="14" borderId="0" applyNumberFormat="0" applyBorder="0" applyAlignment="0" applyProtection="0"/>
    <xf numFmtId="0" fontId="52" fillId="8" borderId="0" applyNumberFormat="0" applyBorder="0" applyAlignment="0" applyProtection="0"/>
    <xf numFmtId="0" fontId="98" fillId="45" borderId="25" applyNumberFormat="0" applyAlignment="0" applyProtection="0"/>
    <xf numFmtId="0" fontId="54" fillId="47" borderId="26" applyNumberFormat="0" applyAlignment="0" applyProtection="0"/>
    <xf numFmtId="0" fontId="56" fillId="48" borderId="0" applyNumberFormat="0" applyBorder="0" applyAlignment="0" applyProtection="0"/>
    <xf numFmtId="0" fontId="99" fillId="0" borderId="36" applyNumberFormat="0" applyFill="0" applyAlignment="0" applyProtection="0"/>
    <xf numFmtId="0" fontId="100" fillId="0" borderId="37" applyNumberFormat="0" applyFill="0" applyAlignment="0" applyProtection="0"/>
    <xf numFmtId="0" fontId="101" fillId="0" borderId="38" applyNumberFormat="0" applyFill="0" applyAlignment="0" applyProtection="0"/>
    <xf numFmtId="0" fontId="101" fillId="0" borderId="0" applyNumberFormat="0" applyFill="0" applyBorder="0" applyAlignment="0" applyProtection="0"/>
    <xf numFmtId="0" fontId="102" fillId="0" borderId="39" applyNumberFormat="0" applyFill="0" applyAlignment="0" applyProtection="0"/>
    <xf numFmtId="0" fontId="47" fillId="26" borderId="25" applyNumberFormat="0" applyFont="0" applyAlignment="0" applyProtection="0"/>
    <xf numFmtId="0" fontId="4" fillId="26" borderId="25" applyNumberFormat="0" applyFont="0" applyAlignment="0" applyProtection="0"/>
    <xf numFmtId="0" fontId="63" fillId="45" borderId="32" applyNumberFormat="0" applyAlignment="0" applyProtection="0"/>
    <xf numFmtId="4" fontId="90" fillId="25" borderId="40" applyNumberFormat="0" applyProtection="0">
      <alignment vertical="center"/>
    </xf>
    <xf numFmtId="4" fontId="103" fillId="30" borderId="40" applyNumberFormat="0" applyProtection="0">
      <alignment vertical="center"/>
    </xf>
    <xf numFmtId="4" fontId="90" fillId="30" borderId="40" applyNumberFormat="0" applyProtection="0">
      <alignment horizontal="left" vertical="center" indent="1"/>
    </xf>
    <xf numFmtId="0" fontId="90" fillId="30" borderId="40" applyNumberFormat="0" applyProtection="0">
      <alignment horizontal="left" vertical="top" indent="1"/>
    </xf>
    <xf numFmtId="0" fontId="4" fillId="27" borderId="32" applyNumberFormat="0" applyProtection="0">
      <alignment horizontal="left" vertical="center" indent="1"/>
    </xf>
    <xf numFmtId="4" fontId="90" fillId="49" borderId="0" applyNumberFormat="0" applyProtection="0">
      <alignment horizontal="left" vertical="center" indent="1"/>
    </xf>
    <xf numFmtId="4" fontId="88" fillId="6" borderId="40" applyNumberFormat="0" applyProtection="0">
      <alignment horizontal="right" vertical="center"/>
    </xf>
    <xf numFmtId="4" fontId="88" fillId="12" borderId="40" applyNumberFormat="0" applyProtection="0">
      <alignment horizontal="right" vertical="center"/>
    </xf>
    <xf numFmtId="4" fontId="88" fillId="20" borderId="40" applyNumberFormat="0" applyProtection="0">
      <alignment horizontal="right" vertical="center"/>
    </xf>
    <xf numFmtId="4" fontId="88" fillId="14" borderId="40" applyNumberFormat="0" applyProtection="0">
      <alignment horizontal="right" vertical="center"/>
    </xf>
    <xf numFmtId="4" fontId="88" fillId="18" borderId="40" applyNumberFormat="0" applyProtection="0">
      <alignment horizontal="right" vertical="center"/>
    </xf>
    <xf numFmtId="4" fontId="88" fillId="22" borderId="40" applyNumberFormat="0" applyProtection="0">
      <alignment horizontal="right" vertical="center"/>
    </xf>
    <xf numFmtId="4" fontId="88" fillId="21" borderId="40" applyNumberFormat="0" applyProtection="0">
      <alignment horizontal="right" vertical="center"/>
    </xf>
    <xf numFmtId="4" fontId="88" fillId="48" borderId="40" applyNumberFormat="0" applyProtection="0">
      <alignment horizontal="right" vertical="center"/>
    </xf>
    <xf numFmtId="4" fontId="88" fillId="13" borderId="40" applyNumberFormat="0" applyProtection="0">
      <alignment horizontal="right" vertical="center"/>
    </xf>
    <xf numFmtId="4" fontId="90" fillId="50" borderId="41" applyNumberFormat="0" applyProtection="0">
      <alignment horizontal="left" vertical="center" indent="1"/>
    </xf>
    <xf numFmtId="4" fontId="88" fillId="51" borderId="0" applyNumberFormat="0" applyProtection="0">
      <alignment horizontal="left" vertical="center" indent="1"/>
    </xf>
    <xf numFmtId="4" fontId="91" fillId="42" borderId="0" applyNumberFormat="0" applyProtection="0">
      <alignment horizontal="left" vertical="center" indent="1"/>
    </xf>
    <xf numFmtId="0" fontId="4" fillId="27" borderId="32" applyNumberFormat="0" applyProtection="0">
      <alignment horizontal="left" vertical="center" indent="1"/>
    </xf>
    <xf numFmtId="4" fontId="88" fillId="52" borderId="40" applyNumberFormat="0" applyProtection="0">
      <alignment horizontal="right" vertical="center"/>
    </xf>
    <xf numFmtId="4" fontId="30" fillId="41" borderId="32" applyNumberFormat="0" applyProtection="0">
      <alignment horizontal="left" vertical="center" indent="1"/>
    </xf>
    <xf numFmtId="4" fontId="30" fillId="51" borderId="0" applyNumberFormat="0" applyProtection="0">
      <alignment horizontal="left" vertical="center" indent="1"/>
    </xf>
    <xf numFmtId="4" fontId="30" fillId="43" borderId="32" applyNumberFormat="0" applyProtection="0">
      <alignment horizontal="left" vertical="center" indent="1"/>
    </xf>
    <xf numFmtId="4" fontId="30" fillId="49" borderId="0" applyNumberFormat="0" applyProtection="0">
      <alignment horizontal="left" vertical="center" indent="1"/>
    </xf>
    <xf numFmtId="0" fontId="4" fillId="43" borderId="32" applyNumberFormat="0" applyProtection="0">
      <alignment horizontal="left" vertical="center" indent="1"/>
    </xf>
    <xf numFmtId="0" fontId="4" fillId="42" borderId="40" applyNumberFormat="0" applyProtection="0">
      <alignment horizontal="left" vertical="center" indent="1"/>
    </xf>
    <xf numFmtId="0" fontId="4" fillId="43" borderId="32" applyNumberFormat="0" applyProtection="0">
      <alignment horizontal="left" vertical="center" indent="1"/>
    </xf>
    <xf numFmtId="0" fontId="4" fillId="42" borderId="40" applyNumberFormat="0" applyProtection="0">
      <alignment horizontal="left" vertical="top" indent="1"/>
    </xf>
    <xf numFmtId="0" fontId="4" fillId="44" borderId="32" applyNumberFormat="0" applyProtection="0">
      <alignment horizontal="left" vertical="center" indent="1"/>
    </xf>
    <xf numFmtId="0" fontId="4" fillId="49" borderId="40" applyNumberFormat="0" applyProtection="0">
      <alignment horizontal="left" vertical="center" indent="1"/>
    </xf>
    <xf numFmtId="0" fontId="4" fillId="44" borderId="32" applyNumberFormat="0" applyProtection="0">
      <alignment horizontal="left" vertical="center" indent="1"/>
    </xf>
    <xf numFmtId="0" fontId="4" fillId="49" borderId="40" applyNumberFormat="0" applyProtection="0">
      <alignment horizontal="left" vertical="top" indent="1"/>
    </xf>
    <xf numFmtId="0" fontId="4" fillId="31" borderId="32" applyNumberFormat="0" applyProtection="0">
      <alignment horizontal="left" vertical="center" indent="1"/>
    </xf>
    <xf numFmtId="0" fontId="4" fillId="53" borderId="40" applyNumberFormat="0" applyProtection="0">
      <alignment horizontal="left" vertical="center" indent="1"/>
    </xf>
    <xf numFmtId="0" fontId="4" fillId="31" borderId="32" applyNumberFormat="0" applyProtection="0">
      <alignment horizontal="left" vertical="center" indent="1"/>
    </xf>
    <xf numFmtId="0" fontId="4" fillId="53" borderId="40" applyNumberFormat="0" applyProtection="0">
      <alignment horizontal="left" vertical="top" indent="1"/>
    </xf>
    <xf numFmtId="0" fontId="4" fillId="27" borderId="32" applyNumberFormat="0" applyProtection="0">
      <alignment horizontal="left" vertical="center" indent="1"/>
    </xf>
    <xf numFmtId="0" fontId="4" fillId="54" borderId="40" applyNumberFormat="0" applyProtection="0">
      <alignment horizontal="left" vertical="center" indent="1"/>
    </xf>
    <xf numFmtId="0" fontId="4" fillId="27" borderId="32" applyNumberFormat="0" applyProtection="0">
      <alignment horizontal="left" vertical="center" indent="1"/>
    </xf>
    <xf numFmtId="0" fontId="4" fillId="54" borderId="40" applyNumberFormat="0" applyProtection="0">
      <alignment horizontal="left" vertical="top" indent="1"/>
    </xf>
    <xf numFmtId="0" fontId="9" fillId="0" borderId="0"/>
    <xf numFmtId="4" fontId="88" fillId="32" borderId="40" applyNumberFormat="0" applyProtection="0">
      <alignment vertical="center"/>
    </xf>
    <xf numFmtId="4" fontId="89" fillId="32" borderId="40" applyNumberFormat="0" applyProtection="0">
      <alignment vertical="center"/>
    </xf>
    <xf numFmtId="4" fontId="88" fillId="32" borderId="40" applyNumberFormat="0" applyProtection="0">
      <alignment horizontal="left" vertical="center" indent="1"/>
    </xf>
    <xf numFmtId="0" fontId="88" fillId="32" borderId="40" applyNumberFormat="0" applyProtection="0">
      <alignment horizontal="left" vertical="top" indent="1"/>
    </xf>
    <xf numFmtId="4" fontId="88" fillId="51" borderId="40" applyNumberFormat="0" applyProtection="0">
      <alignment horizontal="right" vertical="center"/>
    </xf>
    <xf numFmtId="4" fontId="89" fillId="51" borderId="40" applyNumberFormat="0" applyProtection="0">
      <alignment horizontal="right" vertical="center"/>
    </xf>
    <xf numFmtId="4" fontId="88" fillId="52" borderId="40" applyNumberFormat="0" applyProtection="0">
      <alignment horizontal="left" vertical="center" indent="1"/>
    </xf>
    <xf numFmtId="0" fontId="4" fillId="27" borderId="32" applyNumberFormat="0" applyProtection="0">
      <alignment horizontal="left" vertical="center" indent="1"/>
    </xf>
    <xf numFmtId="0" fontId="88" fillId="49" borderId="40" applyNumberFormat="0" applyProtection="0">
      <alignment horizontal="left" vertical="top" indent="1"/>
    </xf>
    <xf numFmtId="0" fontId="92" fillId="0" borderId="0"/>
    <xf numFmtId="4" fontId="104" fillId="55" borderId="0" applyNumberFormat="0" applyProtection="0">
      <alignment horizontal="left" vertical="center" indent="1"/>
    </xf>
    <xf numFmtId="4" fontId="93" fillId="51" borderId="40" applyNumberFormat="0" applyProtection="0">
      <alignment horizontal="right" vertical="center"/>
    </xf>
    <xf numFmtId="0" fontId="105" fillId="0" borderId="0" applyNumberFormat="0" applyFill="0" applyBorder="0" applyAlignment="0" applyProtection="0"/>
    <xf numFmtId="0" fontId="65" fillId="0" borderId="42" applyNumberFormat="0" applyFill="0" applyAlignment="0" applyProtection="0"/>
    <xf numFmtId="0" fontId="9" fillId="0" borderId="0">
      <alignment vertical="top"/>
    </xf>
    <xf numFmtId="0" fontId="9" fillId="0" borderId="0"/>
    <xf numFmtId="0" fontId="97" fillId="0" borderId="0" applyNumberFormat="0" applyProtection="0">
      <alignment horizontal="center" vertical="center" wrapText="1"/>
    </xf>
    <xf numFmtId="0" fontId="9" fillId="0" borderId="0"/>
    <xf numFmtId="0" fontId="9" fillId="0" borderId="0"/>
    <xf numFmtId="0" fontId="9" fillId="0" borderId="0">
      <alignment vertical="top"/>
    </xf>
    <xf numFmtId="9" fontId="9" fillId="0" borderId="0" applyFont="0" applyFill="0" applyBorder="0" applyAlignment="0" applyProtection="0"/>
    <xf numFmtId="166" fontId="9" fillId="0" borderId="0" applyFont="0" applyFill="0" applyBorder="0" applyAlignment="0" applyProtection="0"/>
    <xf numFmtId="0" fontId="48" fillId="0" borderId="0" applyNumberFormat="0" applyFill="0" applyBorder="0" applyAlignment="0" applyProtection="0"/>
    <xf numFmtId="0" fontId="4" fillId="0" borderId="0"/>
    <xf numFmtId="0" fontId="4" fillId="27" borderId="32" applyNumberFormat="0" applyProtection="0">
      <alignment horizontal="left" vertical="center" indent="1"/>
    </xf>
    <xf numFmtId="0" fontId="4" fillId="27" borderId="32" applyNumberFormat="0" applyProtection="0">
      <alignment horizontal="left" vertical="center" indent="1"/>
    </xf>
    <xf numFmtId="4" fontId="88" fillId="41" borderId="32" applyNumberFormat="0" applyProtection="0">
      <alignment horizontal="left" vertical="center" indent="1"/>
    </xf>
    <xf numFmtId="4" fontId="88" fillId="43" borderId="32" applyNumberFormat="0" applyProtection="0">
      <alignment horizontal="left" vertical="center" indent="1"/>
    </xf>
    <xf numFmtId="0" fontId="106"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50" fillId="56" borderId="0" applyNumberFormat="0" applyBorder="0" applyAlignment="0" applyProtection="0"/>
    <xf numFmtId="0" fontId="50" fillId="57" borderId="0" applyNumberFormat="0" applyBorder="0" applyAlignment="0" applyProtection="0"/>
    <xf numFmtId="0" fontId="51" fillId="58" borderId="0" applyNumberFormat="0" applyBorder="0" applyAlignment="0" applyProtection="0"/>
    <xf numFmtId="0" fontId="50" fillId="59" borderId="0" applyNumberFormat="0" applyBorder="0" applyAlignment="0" applyProtection="0"/>
    <xf numFmtId="0" fontId="50" fillId="60" borderId="0" applyNumberFormat="0" applyBorder="0" applyAlignment="0" applyProtection="0"/>
    <xf numFmtId="0" fontId="51" fillId="61" borderId="0" applyNumberFormat="0" applyBorder="0" applyAlignment="0" applyProtection="0"/>
    <xf numFmtId="0" fontId="50" fillId="62" borderId="0" applyNumberFormat="0" applyBorder="0" applyAlignment="0" applyProtection="0"/>
    <xf numFmtId="0" fontId="50" fillId="63" borderId="0" applyNumberFormat="0" applyBorder="0" applyAlignment="0" applyProtection="0"/>
    <xf numFmtId="0" fontId="51" fillId="64" borderId="0" applyNumberFormat="0" applyBorder="0" applyAlignment="0" applyProtection="0"/>
    <xf numFmtId="0" fontId="50" fillId="59" borderId="0" applyNumberFormat="0" applyBorder="0" applyAlignment="0" applyProtection="0"/>
    <xf numFmtId="0" fontId="50" fillId="65" borderId="0" applyNumberFormat="0" applyBorder="0" applyAlignment="0" applyProtection="0"/>
    <xf numFmtId="0" fontId="51" fillId="60" borderId="0" applyNumberFormat="0" applyBorder="0" applyAlignment="0" applyProtection="0"/>
    <xf numFmtId="0" fontId="50" fillId="66" borderId="0" applyNumberFormat="0" applyBorder="0" applyAlignment="0" applyProtection="0"/>
    <xf numFmtId="0" fontId="50" fillId="67" borderId="0" applyNumberFormat="0" applyBorder="0" applyAlignment="0" applyProtection="0"/>
    <xf numFmtId="0" fontId="51" fillId="58" borderId="0" applyNumberFormat="0" applyBorder="0" applyAlignment="0" applyProtection="0"/>
    <xf numFmtId="0" fontId="50" fillId="68" borderId="0" applyNumberFormat="0" applyBorder="0" applyAlignment="0" applyProtection="0"/>
    <xf numFmtId="0" fontId="50" fillId="69" borderId="0" applyNumberFormat="0" applyBorder="0" applyAlignment="0" applyProtection="0"/>
    <xf numFmtId="0" fontId="51" fillId="70" borderId="0" applyNumberFormat="0" applyBorder="0" applyAlignment="0" applyProtection="0"/>
    <xf numFmtId="0" fontId="65" fillId="71" borderId="0" applyNumberFormat="0" applyBorder="0" applyAlignment="0" applyProtection="0"/>
    <xf numFmtId="0" fontId="65" fillId="72" borderId="0" applyNumberFormat="0" applyBorder="0" applyAlignment="0" applyProtection="0"/>
    <xf numFmtId="0" fontId="65" fillId="73" borderId="0" applyNumberFormat="0" applyBorder="0" applyAlignment="0" applyProtection="0"/>
    <xf numFmtId="0" fontId="4" fillId="0" borderId="0"/>
    <xf numFmtId="4" fontId="91" fillId="42" borderId="0" applyNumberFormat="0" applyProtection="0">
      <alignment horizontal="left" vertical="center" indent="1"/>
    </xf>
    <xf numFmtId="4" fontId="30" fillId="41" borderId="32" applyNumberFormat="0" applyProtection="0">
      <alignment horizontal="left" vertical="center" indent="1"/>
    </xf>
    <xf numFmtId="4" fontId="30" fillId="43" borderId="32" applyNumberFormat="0" applyProtection="0">
      <alignment horizontal="left" vertical="center" indent="1"/>
    </xf>
    <xf numFmtId="0" fontId="32" fillId="46" borderId="43" applyBorder="0"/>
    <xf numFmtId="0" fontId="92" fillId="0" borderId="0"/>
    <xf numFmtId="0" fontId="25" fillId="74" borderId="1"/>
    <xf numFmtId="0" fontId="105" fillId="0" borderId="0" applyNumberFormat="0" applyFill="0" applyBorder="0" applyAlignment="0" applyProtection="0"/>
    <xf numFmtId="0" fontId="51" fillId="75" borderId="0" applyNumberFormat="0" applyBorder="0" applyAlignment="0" applyProtection="0"/>
    <xf numFmtId="0" fontId="51" fillId="76" borderId="0" applyNumberFormat="0" applyBorder="0" applyAlignment="0" applyProtection="0"/>
    <xf numFmtId="0" fontId="51" fillId="77" borderId="0" applyNumberFormat="0" applyBorder="0" applyAlignment="0" applyProtection="0"/>
    <xf numFmtId="0" fontId="51" fillId="78" borderId="0" applyNumberFormat="0" applyBorder="0" applyAlignment="0" applyProtection="0"/>
    <xf numFmtId="0" fontId="51" fillId="58" borderId="0" applyNumberFormat="0" applyBorder="0" applyAlignment="0" applyProtection="0"/>
    <xf numFmtId="0" fontId="51" fillId="79" borderId="0" applyNumberFormat="0" applyBorder="0" applyAlignment="0" applyProtection="0"/>
    <xf numFmtId="0" fontId="107" fillId="69" borderId="44" applyNumberFormat="0" applyAlignment="0" applyProtection="0"/>
    <xf numFmtId="0" fontId="63" fillId="80" borderId="32" applyNumberFormat="0" applyAlignment="0" applyProtection="0"/>
    <xf numFmtId="0" fontId="108" fillId="80" borderId="44" applyNumberFormat="0" applyAlignment="0" applyProtection="0"/>
    <xf numFmtId="0" fontId="99" fillId="0" borderId="45" applyNumberFormat="0" applyFill="0" applyAlignment="0" applyProtection="0"/>
    <xf numFmtId="0" fontId="100" fillId="0" borderId="46" applyNumberFormat="0" applyFill="0" applyAlignment="0" applyProtection="0"/>
    <xf numFmtId="0" fontId="101" fillId="0" borderId="47" applyNumberFormat="0" applyFill="0" applyAlignment="0" applyProtection="0"/>
    <xf numFmtId="0" fontId="101" fillId="0" borderId="0" applyNumberFormat="0" applyFill="0" applyBorder="0" applyAlignment="0" applyProtection="0"/>
    <xf numFmtId="0" fontId="65" fillId="0" borderId="48" applyNumberFormat="0" applyFill="0" applyAlignment="0" applyProtection="0"/>
    <xf numFmtId="0" fontId="9" fillId="0" borderId="0"/>
    <xf numFmtId="0" fontId="54" fillId="78" borderId="26" applyNumberFormat="0" applyAlignment="0" applyProtection="0"/>
    <xf numFmtId="0" fontId="56" fillId="69" borderId="0" applyNumberFormat="0" applyBorder="0" applyAlignment="0" applyProtection="0"/>
    <xf numFmtId="0" fontId="4" fillId="0" borderId="0"/>
    <xf numFmtId="0" fontId="10" fillId="0" borderId="0"/>
    <xf numFmtId="0" fontId="9" fillId="0" borderId="0"/>
    <xf numFmtId="0" fontId="20" fillId="81" borderId="0"/>
    <xf numFmtId="0" fontId="4" fillId="0" borderId="0"/>
    <xf numFmtId="0" fontId="9" fillId="0" borderId="0"/>
    <xf numFmtId="0" fontId="109" fillId="68" borderId="0" applyNumberFormat="0" applyBorder="0" applyAlignment="0" applyProtection="0"/>
    <xf numFmtId="0" fontId="20" fillId="68" borderId="44" applyNumberFormat="0" applyFont="0" applyAlignment="0" applyProtection="0"/>
    <xf numFmtId="9" fontId="9" fillId="0" borderId="0" applyFont="0" applyFill="0" applyBorder="0" applyAlignment="0" applyProtection="0"/>
    <xf numFmtId="0" fontId="56" fillId="0" borderId="49" applyNumberFormat="0" applyFill="0" applyAlignment="0" applyProtection="0"/>
    <xf numFmtId="0" fontId="110" fillId="0" borderId="0" applyNumberFormat="0" applyFill="0" applyBorder="0" applyAlignment="0" applyProtection="0"/>
    <xf numFmtId="166" fontId="10" fillId="0" borderId="0" applyFont="0" applyFill="0" applyBorder="0" applyAlignment="0" applyProtection="0"/>
    <xf numFmtId="0" fontId="50" fillId="63" borderId="0" applyNumberFormat="0" applyBorder="0" applyAlignment="0" applyProtection="0"/>
    <xf numFmtId="0" fontId="4" fillId="0" borderId="0"/>
    <xf numFmtId="0" fontId="49" fillId="0" borderId="0"/>
    <xf numFmtId="165" fontId="49" fillId="0" borderId="0" applyFont="0" applyFill="0" applyBorder="0" applyAlignment="0" applyProtection="0"/>
    <xf numFmtId="164"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0" fontId="1" fillId="0" borderId="0"/>
    <xf numFmtId="0" fontId="1" fillId="0" borderId="0"/>
    <xf numFmtId="0" fontId="1" fillId="0" borderId="0"/>
    <xf numFmtId="0" fontId="1" fillId="0" borderId="0"/>
    <xf numFmtId="0" fontId="1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17" borderId="0" applyNumberFormat="0" applyBorder="0" applyAlignment="0" applyProtection="0"/>
    <xf numFmtId="0" fontId="51" fillId="46" borderId="0" applyNumberFormat="0" applyBorder="0" applyAlignment="0" applyProtection="0"/>
    <xf numFmtId="0" fontId="51" fillId="14"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166" fontId="9" fillId="0" borderId="0" applyFont="0" applyFill="0" applyBorder="0" applyAlignment="0" applyProtection="0"/>
    <xf numFmtId="0" fontId="51" fillId="46"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46" borderId="0" applyNumberFormat="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51" fillId="17" borderId="0" applyNumberFormat="0" applyBorder="0" applyAlignment="0" applyProtection="0"/>
    <xf numFmtId="0" fontId="51" fillId="46" borderId="0" applyNumberFormat="0" applyBorder="0" applyAlignment="0" applyProtection="0"/>
    <xf numFmtId="0" fontId="51" fillId="1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9" fillId="0" borderId="0" applyFont="0" applyFill="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7" borderId="0" applyNumberFormat="0" applyBorder="0" applyAlignment="0" applyProtection="0"/>
    <xf numFmtId="166" fontId="9" fillId="0" borderId="0" applyFont="0" applyFill="0" applyBorder="0" applyAlignment="0" applyProtection="0"/>
    <xf numFmtId="0" fontId="51" fillId="46" borderId="0" applyNumberFormat="0" applyBorder="0" applyAlignment="0" applyProtection="0"/>
    <xf numFmtId="0" fontId="51" fillId="17" borderId="0" applyNumberFormat="0" applyBorder="0" applyAlignment="0" applyProtection="0"/>
    <xf numFmtId="0" fontId="51" fillId="46" borderId="0" applyNumberFormat="0" applyBorder="0" applyAlignment="0" applyProtection="0"/>
    <xf numFmtId="0" fontId="51" fillId="14" borderId="0" applyNumberFormat="0" applyBorder="0" applyAlignment="0" applyProtection="0"/>
    <xf numFmtId="0" fontId="51" fillId="46" borderId="0" applyNumberFormat="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14" borderId="0" applyNumberFormat="0" applyBorder="0" applyAlignment="0" applyProtection="0"/>
    <xf numFmtId="0" fontId="51" fillId="46" borderId="0" applyNumberFormat="0" applyBorder="0" applyAlignment="0" applyProtection="0"/>
    <xf numFmtId="166" fontId="9" fillId="0" borderId="0" applyFont="0" applyFill="0" applyBorder="0" applyAlignment="0" applyProtection="0"/>
    <xf numFmtId="0" fontId="51" fillId="17" borderId="0" applyNumberFormat="0" applyBorder="0" applyAlignment="0" applyProtection="0"/>
    <xf numFmtId="166" fontId="9" fillId="0" borderId="0" applyFont="0" applyFill="0" applyBorder="0" applyAlignment="0" applyProtection="0"/>
    <xf numFmtId="0" fontId="51" fillId="46" borderId="0" applyNumberFormat="0" applyBorder="0" applyAlignment="0" applyProtection="0"/>
    <xf numFmtId="0" fontId="51" fillId="14" borderId="0" applyNumberFormat="0" applyBorder="0" applyAlignment="0" applyProtection="0"/>
    <xf numFmtId="0" fontId="51" fillId="46" borderId="0" applyNumberFormat="0" applyBorder="0" applyAlignment="0" applyProtection="0"/>
    <xf numFmtId="0" fontId="51" fillId="17" borderId="0" applyNumberFormat="0" applyBorder="0" applyAlignment="0" applyProtection="0"/>
    <xf numFmtId="0" fontId="51" fillId="46" borderId="0" applyNumberFormat="0" applyBorder="0" applyAlignment="0" applyProtection="0"/>
    <xf numFmtId="166" fontId="9" fillId="0" borderId="0" applyFont="0" applyFill="0" applyBorder="0" applyAlignment="0" applyProtection="0"/>
    <xf numFmtId="0" fontId="51" fillId="17" borderId="0" applyNumberFormat="0" applyBorder="0" applyAlignment="0" applyProtection="0"/>
    <xf numFmtId="0" fontId="51" fillId="14" borderId="0" applyNumberFormat="0" applyBorder="0" applyAlignment="0" applyProtection="0"/>
    <xf numFmtId="0" fontId="51" fillId="17" borderId="0" applyNumberFormat="0" applyBorder="0" applyAlignment="0" applyProtection="0"/>
    <xf numFmtId="0" fontId="51" fillId="46" borderId="0" applyNumberFormat="0" applyBorder="0" applyAlignment="0" applyProtection="0"/>
    <xf numFmtId="0" fontId="51" fillId="14" borderId="0" applyNumberFormat="0" applyBorder="0" applyAlignment="0" applyProtection="0"/>
    <xf numFmtId="0" fontId="51" fillId="17" borderId="0" applyNumberFormat="0" applyBorder="0" applyAlignment="0" applyProtection="0"/>
    <xf numFmtId="0" fontId="51" fillId="14" borderId="0" applyNumberFormat="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51" fillId="14" borderId="0" applyNumberFormat="0" applyBorder="0" applyAlignment="0" applyProtection="0"/>
    <xf numFmtId="166" fontId="9" fillId="0" borderId="0" applyFont="0" applyFill="0" applyBorder="0" applyAlignment="0" applyProtection="0"/>
    <xf numFmtId="0" fontId="51" fillId="1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14" borderId="0" applyNumberFormat="0" applyBorder="0" applyAlignment="0" applyProtection="0"/>
    <xf numFmtId="0" fontId="51" fillId="46" borderId="0" applyNumberFormat="0" applyBorder="0" applyAlignment="0" applyProtection="0"/>
    <xf numFmtId="166" fontId="9" fillId="0" borderId="0" applyFont="0" applyFill="0" applyBorder="0" applyAlignment="0" applyProtection="0"/>
    <xf numFmtId="0" fontId="51" fillId="14" borderId="0" applyNumberFormat="0" applyBorder="0" applyAlignment="0" applyProtection="0"/>
    <xf numFmtId="0" fontId="51" fillId="46" borderId="0" applyNumberFormat="0" applyBorder="0" applyAlignment="0" applyProtection="0"/>
    <xf numFmtId="166" fontId="9" fillId="0" borderId="0" applyFont="0" applyFill="0" applyBorder="0" applyAlignment="0" applyProtection="0"/>
    <xf numFmtId="0" fontId="51" fillId="17" borderId="0" applyNumberFormat="0" applyBorder="0" applyAlignment="0" applyProtection="0"/>
    <xf numFmtId="0" fontId="51" fillId="46" borderId="0" applyNumberFormat="0" applyBorder="0" applyAlignment="0" applyProtection="0"/>
    <xf numFmtId="0" fontId="1" fillId="0" borderId="0"/>
    <xf numFmtId="166" fontId="49" fillId="0" borderId="0" applyFont="0" applyFill="0" applyBorder="0" applyAlignment="0" applyProtection="0"/>
    <xf numFmtId="166" fontId="49" fillId="0" borderId="0" applyFont="0" applyFill="0" applyBorder="0" applyAlignment="0" applyProtection="0"/>
    <xf numFmtId="0" fontId="9" fillId="0" borderId="0"/>
    <xf numFmtId="0" fontId="51" fillId="17" borderId="0" applyNumberFormat="0" applyBorder="0" applyAlignment="0" applyProtection="0"/>
    <xf numFmtId="0" fontId="51" fillId="46" borderId="0" applyNumberFormat="0" applyBorder="0" applyAlignment="0" applyProtection="0"/>
    <xf numFmtId="0" fontId="51" fillId="14" borderId="0" applyNumberFormat="0" applyBorder="0" applyAlignment="0" applyProtection="0"/>
    <xf numFmtId="4" fontId="113" fillId="42" borderId="0" applyNumberFormat="0" applyProtection="0">
      <alignment horizontal="left" vertical="center" indent="1"/>
    </xf>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51" fillId="15"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16" borderId="0" applyNumberFormat="0" applyBorder="0" applyAlignment="0" applyProtection="0"/>
    <xf numFmtId="0" fontId="51" fillId="22" borderId="0" applyNumberFormat="0" applyBorder="0" applyAlignment="0" applyProtection="0"/>
    <xf numFmtId="0" fontId="52" fillId="6" borderId="0" applyNumberFormat="0" applyBorder="0" applyAlignment="0" applyProtection="0"/>
    <xf numFmtId="0" fontId="53" fillId="23" borderId="25" applyNumberFormat="0" applyAlignment="0" applyProtection="0"/>
    <xf numFmtId="0" fontId="54" fillId="24" borderId="26" applyNumberFormat="0" applyAlignment="0" applyProtection="0"/>
    <xf numFmtId="0" fontId="56" fillId="7" borderId="0" applyNumberFormat="0" applyBorder="0" applyAlignment="0" applyProtection="0"/>
    <xf numFmtId="0" fontId="57" fillId="0" borderId="27" applyNumberFormat="0" applyFill="0" applyAlignment="0" applyProtection="0"/>
    <xf numFmtId="0" fontId="58" fillId="0" borderId="28" applyNumberFormat="0" applyFill="0" applyAlignment="0" applyProtection="0"/>
    <xf numFmtId="0" fontId="59" fillId="0" borderId="29" applyNumberFormat="0" applyFill="0" applyAlignment="0" applyProtection="0"/>
    <xf numFmtId="0" fontId="59" fillId="0" borderId="0" applyNumberFormat="0" applyFill="0" applyBorder="0" applyAlignment="0" applyProtection="0"/>
    <xf numFmtId="0" fontId="61" fillId="0" borderId="30" applyNumberFormat="0" applyFill="0" applyAlignment="0" applyProtection="0"/>
    <xf numFmtId="0" fontId="50" fillId="26" borderId="31" applyNumberFormat="0" applyFont="0" applyAlignment="0" applyProtection="0"/>
    <xf numFmtId="0" fontId="63" fillId="23" borderId="32" applyNumberFormat="0" applyAlignment="0" applyProtection="0"/>
    <xf numFmtId="0" fontId="64" fillId="0" borderId="0" applyNumberFormat="0" applyFill="0" applyBorder="0" applyAlignment="0" applyProtection="0"/>
    <xf numFmtId="0" fontId="65" fillId="0" borderId="33" applyNumberFormat="0" applyFill="0" applyAlignment="0" applyProtection="0"/>
    <xf numFmtId="0" fontId="4" fillId="0" borderId="0"/>
    <xf numFmtId="4" fontId="91" fillId="42" borderId="0" applyNumberFormat="0" applyProtection="0">
      <alignment horizontal="left" vertical="center" indent="1"/>
    </xf>
    <xf numFmtId="4" fontId="30" fillId="41" borderId="32" applyNumberFormat="0" applyProtection="0">
      <alignment horizontal="left" vertical="center" indent="1"/>
    </xf>
    <xf numFmtId="4" fontId="30" fillId="43" borderId="32" applyNumberFormat="0" applyProtection="0">
      <alignment horizontal="left" vertical="center" indent="1"/>
    </xf>
    <xf numFmtId="0" fontId="92" fillId="0" borderId="0"/>
    <xf numFmtId="165" fontId="47" fillId="0" borderId="0" applyFont="0" applyFill="0" applyBorder="0" applyAlignment="0" applyProtection="0"/>
  </cellStyleXfs>
  <cellXfs count="214">
    <xf numFmtId="0" fontId="0" fillId="0" borderId="0" xfId="0"/>
    <xf numFmtId="0" fontId="5" fillId="0" borderId="0" xfId="0" applyFont="1"/>
    <xf numFmtId="0" fontId="6" fillId="0" borderId="0" xfId="0" applyFont="1"/>
    <xf numFmtId="0" fontId="5" fillId="0" borderId="0" xfId="0" applyFont="1" applyAlignment="1" applyProtection="1">
      <alignment horizontal="right"/>
      <protection locked="0"/>
    </xf>
    <xf numFmtId="0" fontId="5" fillId="0" borderId="0" xfId="0" applyFont="1" applyProtection="1">
      <protection locked="0"/>
    </xf>
    <xf numFmtId="0" fontId="6" fillId="0" borderId="1" xfId="0" applyFont="1" applyBorder="1" applyAlignment="1">
      <alignment horizontal="center" vertical="center" wrapText="1"/>
    </xf>
    <xf numFmtId="0" fontId="5" fillId="0" borderId="0" xfId="0" applyFont="1" applyAlignment="1" applyProtection="1">
      <alignment horizontal="left"/>
      <protection locked="0"/>
    </xf>
    <xf numFmtId="0" fontId="5" fillId="0" borderId="0" xfId="0" applyFont="1" applyAlignment="1" applyProtection="1">
      <alignment horizontal="center"/>
      <protection locked="0"/>
    </xf>
    <xf numFmtId="0" fontId="13" fillId="0" borderId="0" xfId="24" applyFont="1" applyAlignment="1">
      <alignment horizontal="justify" shrinkToFit="1"/>
    </xf>
    <xf numFmtId="0" fontId="14" fillId="0" borderId="0" xfId="24" applyFont="1" applyAlignment="1">
      <alignment horizontal="right" wrapText="1"/>
    </xf>
    <xf numFmtId="0" fontId="10" fillId="0" borderId="0" xfId="24" applyFont="1" applyProtection="1">
      <protection locked="0"/>
    </xf>
    <xf numFmtId="0" fontId="10" fillId="0" borderId="0" xfId="24" applyFont="1"/>
    <xf numFmtId="0" fontId="10" fillId="0" borderId="0" xfId="24" applyFont="1" applyAlignment="1">
      <alignment horizontal="right"/>
    </xf>
    <xf numFmtId="0" fontId="14" fillId="0" borderId="1" xfId="24" applyFont="1" applyBorder="1" applyAlignment="1" applyProtection="1">
      <alignment horizontal="center" vertical="center" wrapText="1"/>
      <protection locked="0"/>
    </xf>
    <xf numFmtId="0" fontId="10" fillId="0" borderId="1" xfId="24" applyFont="1" applyBorder="1" applyAlignment="1" applyProtection="1">
      <alignment horizontal="center"/>
      <protection locked="0"/>
    </xf>
    <xf numFmtId="0" fontId="14" fillId="0" borderId="1" xfId="24" applyFont="1" applyBorder="1" applyAlignment="1">
      <alignment horizontal="left"/>
    </xf>
    <xf numFmtId="168" fontId="10" fillId="0" borderId="1" xfId="34" applyNumberFormat="1" applyFont="1" applyBorder="1" applyProtection="1">
      <protection locked="0"/>
    </xf>
    <xf numFmtId="0" fontId="10" fillId="0" borderId="1" xfId="24" applyFont="1" applyBorder="1" applyAlignment="1">
      <alignment wrapText="1"/>
    </xf>
    <xf numFmtId="0" fontId="14" fillId="0" borderId="1" xfId="24" applyFont="1" applyBorder="1" applyAlignment="1">
      <alignment wrapText="1"/>
    </xf>
    <xf numFmtId="3" fontId="10" fillId="0" borderId="0" xfId="24" applyNumberFormat="1" applyFont="1" applyProtection="1">
      <protection locked="0"/>
    </xf>
    <xf numFmtId="0" fontId="14" fillId="0" borderId="1" xfId="24" applyFont="1" applyBorder="1" applyAlignment="1">
      <alignment horizontal="left" wrapText="1"/>
    </xf>
    <xf numFmtId="0" fontId="10" fillId="0" borderId="1" xfId="24" applyFont="1" applyBorder="1" applyAlignment="1">
      <alignment horizontal="justify" wrapText="1"/>
    </xf>
    <xf numFmtId="0" fontId="10" fillId="0" borderId="1" xfId="24" applyFont="1" applyBorder="1" applyAlignment="1" applyProtection="1">
      <alignment horizontal="center" vertical="center"/>
      <protection locked="0"/>
    </xf>
    <xf numFmtId="3" fontId="14" fillId="0" borderId="0" xfId="24" applyNumberFormat="1" applyFont="1" applyProtection="1">
      <protection locked="0"/>
    </xf>
    <xf numFmtId="49" fontId="10" fillId="0" borderId="0" xfId="26" applyNumberFormat="1" applyFont="1" applyProtection="1">
      <protection locked="0"/>
    </xf>
    <xf numFmtId="3" fontId="5" fillId="0" borderId="1" xfId="23" applyNumberFormat="1" applyFont="1" applyBorder="1" applyAlignment="1" applyProtection="1">
      <alignment vertical="top" wrapText="1"/>
      <protection locked="0"/>
    </xf>
    <xf numFmtId="3" fontId="6" fillId="0" borderId="1" xfId="23" applyNumberFormat="1" applyFont="1" applyBorder="1" applyAlignment="1">
      <alignment horizontal="right"/>
    </xf>
    <xf numFmtId="3" fontId="5" fillId="0" borderId="1" xfId="0" applyNumberFormat="1" applyFont="1" applyBorder="1" applyAlignment="1">
      <alignment horizontal="center" vertical="center"/>
    </xf>
    <xf numFmtId="3" fontId="5" fillId="0" borderId="0" xfId="0" applyNumberFormat="1" applyFont="1"/>
    <xf numFmtId="0" fontId="5" fillId="0" borderId="0" xfId="0" applyFont="1" applyAlignment="1" applyProtection="1">
      <alignment vertical="top"/>
      <protection locked="0"/>
    </xf>
    <xf numFmtId="3" fontId="5" fillId="0" borderId="0" xfId="0" applyNumberFormat="1" applyFont="1" applyAlignment="1" applyProtection="1">
      <alignment horizontal="center"/>
      <protection locked="0"/>
    </xf>
    <xf numFmtId="0" fontId="19" fillId="0" borderId="0" xfId="0" applyFont="1"/>
    <xf numFmtId="3" fontId="5" fillId="0" borderId="1" xfId="0" applyNumberFormat="1" applyFont="1" applyBorder="1" applyAlignment="1" applyProtection="1">
      <alignment vertical="top" wrapText="1"/>
      <protection locked="0"/>
    </xf>
    <xf numFmtId="3" fontId="5" fillId="0" borderId="1" xfId="0" applyNumberFormat="1" applyFont="1" applyBorder="1" applyAlignment="1" applyProtection="1">
      <alignment horizontal="center" vertical="top" wrapText="1"/>
      <protection locked="0"/>
    </xf>
    <xf numFmtId="3" fontId="5" fillId="0" borderId="0" xfId="0" applyNumberFormat="1" applyFont="1" applyProtection="1">
      <protection locked="0"/>
    </xf>
    <xf numFmtId="3" fontId="14" fillId="0" borderId="1" xfId="23" applyNumberFormat="1" applyFont="1" applyBorder="1" applyAlignment="1">
      <alignment horizontal="right"/>
    </xf>
    <xf numFmtId="0" fontId="0" fillId="0" borderId="0" xfId="0" applyAlignment="1">
      <alignment wrapText="1"/>
    </xf>
    <xf numFmtId="0" fontId="22" fillId="0" borderId="0" xfId="4" quotePrefix="1" applyAlignment="1">
      <alignment horizontal="left" vertical="top" wrapText="1"/>
    </xf>
    <xf numFmtId="0" fontId="29" fillId="0" borderId="4" xfId="8" quotePrefix="1" applyBorder="1" applyAlignment="1">
      <alignment horizontal="center" vertical="top" wrapText="1"/>
    </xf>
    <xf numFmtId="0" fontId="29" fillId="0" borderId="5" xfId="8" quotePrefix="1" applyBorder="1" applyAlignment="1">
      <alignment horizontal="center" vertical="top" wrapText="1"/>
    </xf>
    <xf numFmtId="0" fontId="29" fillId="0" borderId="3" xfId="8" quotePrefix="1" applyBorder="1" applyAlignment="1">
      <alignment horizontal="center" vertical="top" wrapText="1"/>
    </xf>
    <xf numFmtId="0" fontId="29" fillId="0" borderId="6" xfId="8" quotePrefix="1" applyBorder="1" applyAlignment="1">
      <alignment horizontal="center" vertical="top" wrapText="1"/>
    </xf>
    <xf numFmtId="0" fontId="28" fillId="0" borderId="4" xfId="10" quotePrefix="1" applyBorder="1" applyAlignment="1">
      <alignment horizontal="center" vertical="top" wrapText="1"/>
    </xf>
    <xf numFmtId="0" fontId="22" fillId="0" borderId="4" xfId="6" applyBorder="1" applyAlignment="1">
      <alignment horizontal="right" vertical="top" wrapText="1"/>
    </xf>
    <xf numFmtId="3" fontId="22" fillId="0" borderId="4" xfId="6" applyNumberFormat="1" applyBorder="1" applyAlignment="1">
      <alignment horizontal="right" vertical="top" wrapText="1"/>
    </xf>
    <xf numFmtId="4" fontId="22" fillId="0" borderId="4" xfId="6" applyNumberFormat="1" applyBorder="1" applyAlignment="1">
      <alignment horizontal="right" vertical="top" wrapText="1"/>
    </xf>
    <xf numFmtId="0" fontId="18" fillId="0" borderId="0" xfId="0" applyFont="1" applyAlignment="1">
      <alignment vertical="top" wrapText="1"/>
    </xf>
    <xf numFmtId="0" fontId="17" fillId="0" borderId="0" xfId="0" applyFont="1"/>
    <xf numFmtId="3" fontId="0" fillId="0" borderId="0" xfId="0" applyNumberFormat="1" applyAlignment="1">
      <alignment wrapText="1"/>
    </xf>
    <xf numFmtId="0" fontId="10" fillId="0" borderId="0" xfId="24" applyFont="1" applyAlignment="1" applyProtection="1">
      <alignment wrapText="1"/>
      <protection locked="0"/>
    </xf>
    <xf numFmtId="0" fontId="12" fillId="0" borderId="0" xfId="0" applyFont="1" applyProtection="1">
      <protection locked="0"/>
    </xf>
    <xf numFmtId="3" fontId="12" fillId="0" borderId="0" xfId="0" applyNumberFormat="1" applyFont="1" applyProtection="1">
      <protection locked="0"/>
    </xf>
    <xf numFmtId="167" fontId="0" fillId="0" borderId="0" xfId="32" applyFont="1" applyAlignment="1">
      <alignment wrapText="1"/>
    </xf>
    <xf numFmtId="0" fontId="5" fillId="0" borderId="0" xfId="0" applyFont="1" applyAlignment="1" applyProtection="1">
      <alignment vertical="top" wrapText="1"/>
      <protection locked="0"/>
    </xf>
    <xf numFmtId="0" fontId="28" fillId="0" borderId="7" xfId="10" quotePrefix="1" applyBorder="1" applyAlignment="1">
      <alignment horizontal="center" vertical="top" wrapText="1"/>
    </xf>
    <xf numFmtId="0" fontId="6" fillId="0" borderId="8" xfId="0" applyFont="1" applyBorder="1" applyAlignment="1">
      <alignment horizontal="center" vertical="center" wrapText="1"/>
    </xf>
    <xf numFmtId="0" fontId="5" fillId="0" borderId="0" xfId="0" applyFont="1" applyAlignment="1" applyProtection="1">
      <alignment horizontal="left" vertical="top" wrapText="1"/>
      <protection locked="0"/>
    </xf>
    <xf numFmtId="0" fontId="8" fillId="0" borderId="1" xfId="0" applyFont="1" applyBorder="1" applyAlignment="1">
      <alignment horizontal="center" vertical="top" wrapText="1"/>
    </xf>
    <xf numFmtId="0" fontId="8" fillId="0" borderId="1" xfId="0" applyFont="1" applyBorder="1" applyAlignment="1">
      <alignment vertical="top" wrapText="1"/>
    </xf>
    <xf numFmtId="0" fontId="10" fillId="0" borderId="1" xfId="0" applyFont="1" applyBorder="1" applyAlignment="1">
      <alignment horizontal="center" vertical="center" wrapText="1"/>
    </xf>
    <xf numFmtId="0" fontId="35" fillId="0" borderId="1" xfId="0" applyFont="1" applyBorder="1" applyAlignment="1">
      <alignment vertical="top" wrapText="1"/>
    </xf>
    <xf numFmtId="0" fontId="16" fillId="0" borderId="2" xfId="0" applyFont="1" applyBorder="1" applyAlignment="1">
      <alignment horizontal="center" vertical="center" wrapText="1"/>
    </xf>
    <xf numFmtId="3" fontId="16" fillId="0" borderId="2" xfId="0" applyNumberFormat="1" applyFont="1" applyBorder="1" applyAlignment="1">
      <alignment horizontal="center" vertical="center" wrapText="1"/>
    </xf>
    <xf numFmtId="3" fontId="8" fillId="0" borderId="9" xfId="0" applyNumberFormat="1" applyFont="1" applyBorder="1" applyAlignment="1">
      <alignment horizontal="center" vertical="center" wrapText="1"/>
    </xf>
    <xf numFmtId="3" fontId="8" fillId="0" borderId="2"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8" fillId="0" borderId="8" xfId="0" applyFont="1" applyBorder="1" applyAlignment="1">
      <alignment horizontal="center" vertical="center" wrapText="1"/>
    </xf>
    <xf numFmtId="3" fontId="16" fillId="0" borderId="8" xfId="0" applyNumberFormat="1" applyFont="1" applyBorder="1" applyAlignment="1">
      <alignment horizontal="center" vertical="center" wrapText="1"/>
    </xf>
    <xf numFmtId="0" fontId="6" fillId="0" borderId="0" xfId="0" applyFont="1" applyProtection="1">
      <protection locked="0"/>
    </xf>
    <xf numFmtId="0" fontId="16" fillId="0" borderId="8" xfId="0" applyFont="1" applyBorder="1" applyAlignment="1">
      <alignment horizontal="center" vertical="center" wrapText="1"/>
    </xf>
    <xf numFmtId="0" fontId="35" fillId="0" borderId="2" xfId="0" applyFont="1" applyBorder="1" applyAlignment="1">
      <alignment horizontal="center" vertical="top" wrapText="1"/>
    </xf>
    <xf numFmtId="0" fontId="35" fillId="0" borderId="9" xfId="0" applyFont="1" applyBorder="1" applyAlignment="1">
      <alignment horizontal="center" wrapText="1"/>
    </xf>
    <xf numFmtId="0" fontId="35" fillId="0" borderId="9" xfId="0" applyFont="1" applyBorder="1" applyAlignment="1">
      <alignment horizontal="center" vertical="top" wrapText="1"/>
    </xf>
    <xf numFmtId="0" fontId="35" fillId="0" borderId="2" xfId="0" applyFont="1" applyBorder="1" applyAlignment="1">
      <alignment vertical="top" wrapText="1"/>
    </xf>
    <xf numFmtId="0" fontId="5" fillId="0" borderId="9" xfId="0" applyFont="1" applyBorder="1" applyAlignment="1" applyProtection="1">
      <alignment horizontal="center" wrapText="1"/>
      <protection locked="0"/>
    </xf>
    <xf numFmtId="0" fontId="5" fillId="0" borderId="9" xfId="0" applyFont="1" applyBorder="1" applyAlignment="1" applyProtection="1">
      <alignment vertical="top" wrapText="1"/>
      <protection locked="0"/>
    </xf>
    <xf numFmtId="3" fontId="5" fillId="0" borderId="9" xfId="0" applyNumberFormat="1" applyFont="1" applyBorder="1" applyAlignment="1" applyProtection="1">
      <alignment vertical="top" wrapText="1"/>
      <protection locked="0"/>
    </xf>
    <xf numFmtId="0" fontId="5" fillId="0" borderId="2" xfId="0" applyFont="1" applyBorder="1" applyAlignment="1">
      <alignment vertical="top" wrapText="1"/>
    </xf>
    <xf numFmtId="0" fontId="16" fillId="0" borderId="2" xfId="0" applyFont="1" applyBorder="1" applyAlignment="1">
      <alignment vertical="top" wrapText="1"/>
    </xf>
    <xf numFmtId="0" fontId="7" fillId="0" borderId="9" xfId="0" applyFont="1" applyBorder="1" applyAlignment="1" applyProtection="1">
      <alignment horizontal="center" wrapText="1"/>
      <protection locked="0"/>
    </xf>
    <xf numFmtId="0" fontId="6" fillId="0" borderId="9" xfId="0" applyFont="1" applyBorder="1" applyAlignment="1" applyProtection="1">
      <alignment horizontal="center" wrapText="1"/>
      <protection locked="0"/>
    </xf>
    <xf numFmtId="3" fontId="6" fillId="0" borderId="9" xfId="0" applyNumberFormat="1" applyFont="1" applyBorder="1" applyAlignment="1">
      <alignment horizontal="center" wrapText="1"/>
    </xf>
    <xf numFmtId="0" fontId="6" fillId="0" borderId="9" xfId="0" applyFont="1" applyBorder="1" applyAlignment="1">
      <alignment horizontal="center" wrapText="1"/>
    </xf>
    <xf numFmtId="3" fontId="5" fillId="0" borderId="9" xfId="0" applyNumberFormat="1" applyFont="1" applyBorder="1" applyAlignment="1">
      <alignment horizontal="center" wrapText="1"/>
    </xf>
    <xf numFmtId="0" fontId="14" fillId="0" borderId="10" xfId="24" applyFont="1" applyBorder="1" applyAlignment="1" applyProtection="1">
      <alignment horizontal="center" vertical="center" wrapText="1"/>
      <protection locked="0"/>
    </xf>
    <xf numFmtId="0" fontId="10" fillId="0" borderId="10" xfId="24" applyFont="1" applyBorder="1" applyAlignment="1" applyProtection="1">
      <alignment horizontal="center"/>
      <protection locked="0"/>
    </xf>
    <xf numFmtId="0" fontId="14" fillId="0" borderId="10" xfId="24" applyFont="1" applyBorder="1" applyAlignment="1" applyProtection="1">
      <alignment horizontal="center"/>
      <protection locked="0"/>
    </xf>
    <xf numFmtId="0" fontId="10" fillId="0" borderId="10" xfId="24" applyFont="1" applyBorder="1" applyAlignment="1" applyProtection="1">
      <alignment horizontal="center" vertical="center" wrapText="1"/>
      <protection locked="0"/>
    </xf>
    <xf numFmtId="0" fontId="10" fillId="0" borderId="10" xfId="24" applyFont="1" applyBorder="1" applyAlignment="1" applyProtection="1">
      <alignment horizontal="center" vertical="center"/>
      <protection locked="0"/>
    </xf>
    <xf numFmtId="3" fontId="10" fillId="0" borderId="1" xfId="24" applyNumberFormat="1" applyFont="1" applyBorder="1" applyProtection="1">
      <protection locked="0"/>
    </xf>
    <xf numFmtId="0" fontId="10" fillId="0" borderId="1" xfId="24" applyFont="1" applyBorder="1" applyProtection="1">
      <protection locked="0"/>
    </xf>
    <xf numFmtId="3" fontId="24" fillId="0" borderId="9" xfId="0" applyNumberFormat="1" applyFont="1" applyBorder="1" applyAlignment="1">
      <alignment horizontal="center" vertical="center" wrapText="1"/>
    </xf>
    <xf numFmtId="3" fontId="24" fillId="0" borderId="2" xfId="0" applyNumberFormat="1" applyFont="1" applyBorder="1" applyAlignment="1">
      <alignment horizontal="center" vertical="center" wrapText="1"/>
    </xf>
    <xf numFmtId="3" fontId="14" fillId="0" borderId="9" xfId="0" applyNumberFormat="1" applyFont="1" applyBorder="1" applyAlignment="1" applyProtection="1">
      <alignment vertical="top" wrapText="1"/>
      <protection locked="0"/>
    </xf>
    <xf numFmtId="3" fontId="36" fillId="0" borderId="9" xfId="0" applyNumberFormat="1" applyFont="1" applyBorder="1" applyAlignment="1">
      <alignment horizontal="center" wrapText="1"/>
    </xf>
    <xf numFmtId="0" fontId="37" fillId="0" borderId="2" xfId="0" applyFont="1" applyBorder="1" applyAlignment="1">
      <alignment vertical="top" wrapText="1"/>
    </xf>
    <xf numFmtId="0" fontId="36" fillId="0" borderId="9" xfId="0" applyFont="1" applyBorder="1" applyAlignment="1" applyProtection="1">
      <alignment horizontal="center" wrapText="1"/>
      <protection locked="0"/>
    </xf>
    <xf numFmtId="3" fontId="36" fillId="0" borderId="9" xfId="0" applyNumberFormat="1" applyFont="1" applyBorder="1" applyAlignment="1">
      <alignment horizontal="center" vertical="top" wrapText="1"/>
    </xf>
    <xf numFmtId="0" fontId="0" fillId="0" borderId="0" xfId="0" applyAlignment="1">
      <alignment vertical="center"/>
    </xf>
    <xf numFmtId="0" fontId="29" fillId="0" borderId="12" xfId="8" quotePrefix="1" applyBorder="1" applyAlignment="1">
      <alignment horizontal="center" vertical="top" wrapText="1"/>
    </xf>
    <xf numFmtId="0" fontId="22" fillId="0" borderId="1" xfId="6" quotePrefix="1" applyBorder="1" applyAlignment="1">
      <alignment horizontal="left" vertical="top" wrapText="1"/>
    </xf>
    <xf numFmtId="0" fontId="29" fillId="0" borderId="13" xfId="8" quotePrefix="1" applyBorder="1" applyAlignment="1">
      <alignment horizontal="center" vertical="top" wrapText="1"/>
    </xf>
    <xf numFmtId="0" fontId="29" fillId="0" borderId="11" xfId="8" quotePrefix="1" applyBorder="1" applyAlignment="1">
      <alignment horizontal="center" vertical="top" wrapText="1"/>
    </xf>
    <xf numFmtId="0" fontId="29" fillId="0" borderId="14" xfId="8" quotePrefix="1" applyBorder="1" applyAlignment="1">
      <alignment horizontal="center" vertical="top" wrapText="1"/>
    </xf>
    <xf numFmtId="0" fontId="28" fillId="0" borderId="12" xfId="10" quotePrefix="1" applyBorder="1" applyAlignment="1">
      <alignment horizontal="center" vertical="top" wrapText="1"/>
    </xf>
    <xf numFmtId="0" fontId="28" fillId="0" borderId="15" xfId="10" quotePrefix="1" applyBorder="1" applyAlignment="1">
      <alignment horizontal="center" vertical="top" wrapText="1"/>
    </xf>
    <xf numFmtId="3" fontId="22" fillId="0" borderId="15" xfId="6" applyNumberFormat="1" applyBorder="1" applyAlignment="1">
      <alignment horizontal="right" vertical="top" wrapText="1"/>
    </xf>
    <xf numFmtId="0" fontId="22" fillId="0" borderId="15" xfId="6" applyBorder="1" applyAlignment="1">
      <alignment horizontal="right" vertical="top" wrapText="1"/>
    </xf>
    <xf numFmtId="3" fontId="32" fillId="0" borderId="8" xfId="0" applyNumberFormat="1" applyFont="1" applyBorder="1" applyAlignment="1">
      <alignment horizontal="right" wrapText="1"/>
    </xf>
    <xf numFmtId="0" fontId="28" fillId="0" borderId="1" xfId="10" quotePrefix="1" applyBorder="1" applyAlignment="1">
      <alignment vertical="top" wrapText="1"/>
    </xf>
    <xf numFmtId="3" fontId="0" fillId="0" borderId="0" xfId="0" applyNumberFormat="1"/>
    <xf numFmtId="4" fontId="0" fillId="0" borderId="0" xfId="0" applyNumberFormat="1"/>
    <xf numFmtId="3" fontId="25" fillId="0" borderId="8" xfId="25" applyNumberFormat="1" applyBorder="1" applyAlignment="1">
      <alignment horizontal="right" vertical="top" wrapText="1"/>
    </xf>
    <xf numFmtId="4" fontId="26" fillId="0" borderId="16" xfId="29" applyNumberFormat="1" applyFont="1" applyBorder="1" applyAlignment="1">
      <alignment horizontal="right" vertical="top" wrapText="1"/>
    </xf>
    <xf numFmtId="0" fontId="22" fillId="0" borderId="1" xfId="2" quotePrefix="1" applyBorder="1" applyAlignment="1">
      <alignment vertical="top" wrapText="1"/>
    </xf>
    <xf numFmtId="49" fontId="28" fillId="0" borderId="12" xfId="10" quotePrefix="1" applyNumberFormat="1" applyBorder="1" applyAlignment="1">
      <alignment horizontal="center" vertical="top" wrapText="1"/>
    </xf>
    <xf numFmtId="3" fontId="22" fillId="2" borderId="4" xfId="6" applyNumberFormat="1" applyFill="1" applyBorder="1" applyAlignment="1">
      <alignment horizontal="right" vertical="top" wrapText="1"/>
    </xf>
    <xf numFmtId="4" fontId="26" fillId="0" borderId="16" xfId="28" applyNumberFormat="1" applyFont="1" applyFill="1" applyBorder="1" applyAlignment="1">
      <alignment horizontal="right" vertical="top" wrapText="1"/>
    </xf>
    <xf numFmtId="0" fontId="0" fillId="0" borderId="0" xfId="0" applyFill="1"/>
    <xf numFmtId="3" fontId="22" fillId="2" borderId="15" xfId="6" applyNumberFormat="1" applyFill="1" applyBorder="1" applyAlignment="1">
      <alignment horizontal="right" vertical="top" wrapText="1"/>
    </xf>
    <xf numFmtId="3" fontId="22" fillId="0" borderId="4" xfId="6" applyNumberFormat="1" applyFill="1" applyBorder="1" applyAlignment="1">
      <alignment horizontal="right" vertical="top" wrapText="1"/>
    </xf>
    <xf numFmtId="4" fontId="0" fillId="3" borderId="0" xfId="0" applyNumberFormat="1" applyFill="1"/>
    <xf numFmtId="0" fontId="0" fillId="3" borderId="0" xfId="0" applyFill="1" applyAlignment="1">
      <alignment wrapText="1"/>
    </xf>
    <xf numFmtId="0" fontId="10" fillId="0" borderId="1" xfId="24" applyFont="1" applyFill="1" applyBorder="1" applyAlignment="1" applyProtection="1">
      <alignment horizontal="center"/>
      <protection locked="0"/>
    </xf>
    <xf numFmtId="3" fontId="14" fillId="0" borderId="1" xfId="24" applyNumberFormat="1" applyFont="1" applyFill="1" applyBorder="1" applyAlignment="1" applyProtection="1">
      <alignment horizontal="center" vertical="top" wrapText="1"/>
      <protection locked="0"/>
    </xf>
    <xf numFmtId="3" fontId="10" fillId="0" borderId="1" xfId="24" applyNumberFormat="1" applyFont="1" applyFill="1" applyBorder="1" applyAlignment="1" applyProtection="1">
      <alignment horizontal="center" vertical="top" wrapText="1"/>
      <protection locked="0"/>
    </xf>
    <xf numFmtId="3" fontId="25" fillId="0" borderId="1" xfId="28" applyNumberFormat="1" applyFont="1" applyFill="1" applyBorder="1" applyAlignment="1">
      <alignment horizontal="right" wrapText="1"/>
    </xf>
    <xf numFmtId="3" fontId="8" fillId="0" borderId="1" xfId="14" quotePrefix="1" applyNumberFormat="1" applyFont="1" applyFill="1" applyBorder="1" applyAlignment="1">
      <alignment horizontal="center" vertical="top" wrapText="1"/>
    </xf>
    <xf numFmtId="3" fontId="33" fillId="0" borderId="1" xfId="28" applyNumberFormat="1" applyFont="1" applyFill="1" applyBorder="1" applyAlignment="1">
      <alignment horizontal="right" wrapText="1"/>
    </xf>
    <xf numFmtId="0" fontId="25" fillId="0" borderId="1" xfId="28" applyNumberFormat="1" applyFont="1" applyFill="1" applyBorder="1" applyAlignment="1">
      <alignment horizontal="right" wrapText="1"/>
    </xf>
    <xf numFmtId="0" fontId="33" fillId="0" borderId="1" xfId="28" applyFont="1" applyFill="1" applyBorder="1" applyAlignment="1">
      <alignment horizontal="right" wrapText="1"/>
    </xf>
    <xf numFmtId="3" fontId="33" fillId="0" borderId="1" xfId="24" applyNumberFormat="1" applyFont="1" applyFill="1" applyBorder="1" applyAlignment="1" applyProtection="1">
      <alignment horizontal="center" vertical="top" wrapText="1"/>
      <protection locked="0"/>
    </xf>
    <xf numFmtId="3" fontId="24" fillId="0" borderId="1" xfId="14" quotePrefix="1" applyNumberFormat="1" applyFont="1" applyFill="1" applyBorder="1" applyAlignment="1">
      <alignment horizontal="center" vertical="top" wrapText="1"/>
    </xf>
    <xf numFmtId="3" fontId="10" fillId="0" borderId="1" xfId="24" applyNumberFormat="1" applyFont="1" applyFill="1" applyBorder="1" applyAlignment="1" applyProtection="1">
      <alignment horizontal="center"/>
      <protection locked="0"/>
    </xf>
    <xf numFmtId="3" fontId="34" fillId="0" borderId="1" xfId="14" quotePrefix="1" applyNumberFormat="1" applyFont="1" applyFill="1" applyBorder="1" applyAlignment="1">
      <alignment horizontal="center" vertical="top" wrapText="1"/>
    </xf>
    <xf numFmtId="4" fontId="10" fillId="0" borderId="1" xfId="24" applyNumberFormat="1" applyFont="1" applyFill="1" applyBorder="1" applyAlignment="1" applyProtection="1">
      <alignment horizontal="center"/>
      <protection locked="0"/>
    </xf>
    <xf numFmtId="3" fontId="14" fillId="0" borderId="1" xfId="24" applyNumberFormat="1" applyFont="1" applyFill="1" applyBorder="1" applyAlignment="1" applyProtection="1">
      <alignment horizontal="center"/>
      <protection locked="0"/>
    </xf>
    <xf numFmtId="3" fontId="25" fillId="0" borderId="1" xfId="27" applyNumberFormat="1" applyFont="1" applyFill="1" applyBorder="1" applyAlignment="1">
      <alignment horizontal="right" wrapText="1"/>
    </xf>
    <xf numFmtId="3" fontId="5" fillId="0" borderId="1" xfId="0" applyNumberFormat="1" applyFont="1" applyFill="1" applyBorder="1" applyAlignment="1" applyProtection="1">
      <alignment vertical="top" wrapText="1"/>
      <protection locked="0"/>
    </xf>
    <xf numFmtId="0" fontId="10" fillId="0" borderId="0" xfId="24" applyFont="1" applyFill="1" applyProtection="1">
      <protection locked="0"/>
    </xf>
    <xf numFmtId="3" fontId="16" fillId="0" borderId="2" xfId="0" applyNumberFormat="1" applyFont="1" applyFill="1" applyBorder="1" applyAlignment="1">
      <alignment horizontal="center" vertical="center" wrapText="1"/>
    </xf>
    <xf numFmtId="3" fontId="5" fillId="0" borderId="9" xfId="0" applyNumberFormat="1" applyFont="1" applyFill="1" applyBorder="1" applyAlignment="1" applyProtection="1">
      <alignment vertical="top" wrapText="1"/>
      <protection locked="0"/>
    </xf>
    <xf numFmtId="3" fontId="14" fillId="0" borderId="9" xfId="0" applyNumberFormat="1" applyFont="1" applyFill="1" applyBorder="1" applyAlignment="1" applyProtection="1">
      <alignment vertical="top" wrapText="1"/>
      <protection locked="0"/>
    </xf>
    <xf numFmtId="3" fontId="36" fillId="0" borderId="9" xfId="0" applyNumberFormat="1" applyFont="1" applyFill="1" applyBorder="1" applyAlignment="1">
      <alignment horizontal="center" wrapText="1"/>
    </xf>
    <xf numFmtId="3" fontId="6" fillId="4" borderId="1" xfId="23" applyNumberFormat="1" applyFont="1" applyFill="1" applyBorder="1" applyAlignment="1">
      <alignment horizontal="right"/>
    </xf>
    <xf numFmtId="3" fontId="5" fillId="0" borderId="1" xfId="23" applyNumberFormat="1" applyFont="1" applyFill="1" applyBorder="1" applyAlignment="1" applyProtection="1">
      <alignment vertical="top" wrapText="1"/>
      <protection locked="0"/>
    </xf>
    <xf numFmtId="168" fontId="10" fillId="0" borderId="1" xfId="34" applyNumberFormat="1" applyFont="1" applyFill="1" applyBorder="1" applyProtection="1">
      <protection locked="0"/>
    </xf>
    <xf numFmtId="3" fontId="22" fillId="3" borderId="15" xfId="6" applyNumberFormat="1" applyFill="1" applyBorder="1" applyAlignment="1">
      <alignment horizontal="right" vertical="top" wrapText="1"/>
    </xf>
    <xf numFmtId="0" fontId="6" fillId="0" borderId="0" xfId="0" applyFont="1" applyAlignment="1" applyProtection="1">
      <alignment horizontal="center"/>
      <protection locked="0"/>
    </xf>
    <xf numFmtId="0" fontId="10" fillId="0" borderId="0" xfId="24" applyFont="1" applyAlignment="1" applyProtection="1">
      <alignment horizontal="center"/>
      <protection locked="0"/>
    </xf>
    <xf numFmtId="0" fontId="10" fillId="0" borderId="0" xfId="24" applyFont="1" applyAlignment="1" applyProtection="1">
      <alignment horizontal="left" wrapText="1"/>
      <protection locked="0"/>
    </xf>
    <xf numFmtId="0" fontId="8" fillId="0" borderId="1" xfId="0" applyFont="1" applyBorder="1" applyAlignment="1">
      <alignment horizontal="center" vertical="top" wrapText="1"/>
    </xf>
    <xf numFmtId="0" fontId="13" fillId="0" borderId="0" xfId="24" applyFont="1" applyAlignment="1" applyProtection="1">
      <alignment wrapText="1"/>
      <protection locked="0"/>
    </xf>
    <xf numFmtId="0" fontId="13" fillId="0" borderId="0" xfId="24" applyFont="1" applyAlignment="1">
      <alignment wrapText="1"/>
    </xf>
    <xf numFmtId="0" fontId="14" fillId="0" borderId="0" xfId="24" applyFont="1" applyAlignment="1" applyProtection="1">
      <alignment horizontal="center"/>
      <protection locked="0"/>
    </xf>
    <xf numFmtId="0" fontId="15" fillId="0" borderId="0" xfId="24" applyFont="1" applyAlignment="1" applyProtection="1">
      <alignment horizontal="center"/>
      <protection locked="0"/>
    </xf>
    <xf numFmtId="0" fontId="16" fillId="0" borderId="0" xfId="0" applyFont="1" applyAlignment="1" applyProtection="1">
      <alignment horizontal="center"/>
      <protection locked="0"/>
    </xf>
    <xf numFmtId="0" fontId="17" fillId="0" borderId="0" xfId="0" applyFont="1" applyAlignment="1">
      <alignment horizontal="center"/>
    </xf>
    <xf numFmtId="0" fontId="18" fillId="0" borderId="0" xfId="0" applyFont="1" applyAlignment="1">
      <alignment horizontal="center" vertical="top" wrapText="1"/>
    </xf>
    <xf numFmtId="0" fontId="10" fillId="0" borderId="0" xfId="24" applyFont="1" applyFill="1" applyAlignment="1" applyProtection="1">
      <alignment wrapText="1"/>
      <protection locked="0"/>
    </xf>
    <xf numFmtId="49" fontId="10" fillId="0" borderId="0" xfId="24" applyNumberFormat="1" applyFont="1" applyFill="1" applyProtection="1">
      <protection locked="0"/>
    </xf>
    <xf numFmtId="0" fontId="13" fillId="0" borderId="0" xfId="24" applyFont="1" applyFill="1" applyAlignment="1" applyProtection="1">
      <alignment wrapText="1"/>
      <protection locked="0"/>
    </xf>
    <xf numFmtId="0" fontId="10" fillId="0" borderId="0" xfId="24" applyFont="1" applyFill="1" applyAlignment="1">
      <alignment wrapText="1"/>
    </xf>
    <xf numFmtId="0" fontId="13" fillId="0" borderId="0" xfId="24" applyFont="1" applyFill="1" applyAlignment="1">
      <alignment horizontal="justify" shrinkToFit="1"/>
    </xf>
    <xf numFmtId="0" fontId="14" fillId="0" borderId="0" xfId="24" applyFont="1" applyFill="1" applyAlignment="1">
      <alignment horizontal="right" wrapText="1"/>
    </xf>
    <xf numFmtId="0" fontId="14" fillId="0" borderId="0" xfId="24" applyFont="1" applyFill="1" applyAlignment="1" applyProtection="1">
      <alignment horizontal="center"/>
      <protection locked="0"/>
    </xf>
    <xf numFmtId="0" fontId="10" fillId="0" borderId="0" xfId="24" applyFont="1" applyFill="1" applyAlignment="1" applyProtection="1">
      <alignment horizontal="center"/>
      <protection locked="0"/>
    </xf>
    <xf numFmtId="0" fontId="15" fillId="0" borderId="0" xfId="24" applyFont="1" applyFill="1" applyAlignment="1" applyProtection="1">
      <alignment horizontal="center"/>
      <protection locked="0"/>
    </xf>
    <xf numFmtId="0" fontId="10" fillId="0" borderId="0" xfId="24" applyFont="1" applyFill="1" applyAlignment="1">
      <alignment horizontal="center" wrapText="1"/>
    </xf>
    <xf numFmtId="49" fontId="10" fillId="0" borderId="0" xfId="24" applyNumberFormat="1" applyFont="1" applyFill="1" applyAlignment="1">
      <alignment horizontal="center"/>
    </xf>
    <xf numFmtId="3" fontId="10" fillId="0" borderId="0" xfId="24" applyNumberFormat="1" applyFont="1" applyFill="1" applyAlignment="1">
      <alignment horizontal="center"/>
    </xf>
    <xf numFmtId="0" fontId="10" fillId="0" borderId="0" xfId="24" applyFont="1" applyFill="1"/>
    <xf numFmtId="0" fontId="10" fillId="0" borderId="0" xfId="24" applyFont="1" applyFill="1" applyAlignment="1">
      <alignment wrapText="1"/>
    </xf>
    <xf numFmtId="49" fontId="10" fillId="0" borderId="0" xfId="24" applyNumberFormat="1" applyFont="1" applyFill="1"/>
    <xf numFmtId="3" fontId="10" fillId="0" borderId="0" xfId="24" applyNumberFormat="1" applyFont="1" applyFill="1"/>
    <xf numFmtId="0" fontId="10" fillId="0" borderId="0" xfId="24" applyFont="1" applyFill="1" applyAlignment="1">
      <alignment horizontal="right"/>
    </xf>
    <xf numFmtId="0" fontId="14" fillId="0" borderId="1" xfId="24" applyFont="1" applyFill="1" applyBorder="1" applyAlignment="1" applyProtection="1">
      <alignment horizontal="center" vertical="center" wrapText="1"/>
      <protection locked="0"/>
    </xf>
    <xf numFmtId="49" fontId="14" fillId="0" borderId="1" xfId="24" applyNumberFormat="1" applyFont="1" applyFill="1" applyBorder="1" applyAlignment="1" applyProtection="1">
      <alignment horizontal="center" vertical="center" wrapText="1"/>
      <protection locked="0"/>
    </xf>
    <xf numFmtId="0" fontId="10" fillId="0" borderId="1" xfId="24" applyFont="1" applyFill="1" applyBorder="1" applyAlignment="1" applyProtection="1">
      <alignment horizontal="center" wrapText="1"/>
      <protection locked="0"/>
    </xf>
    <xf numFmtId="49" fontId="10" fillId="0" borderId="1" xfId="24" applyNumberFormat="1" applyFont="1" applyFill="1" applyBorder="1" applyAlignment="1" applyProtection="1">
      <alignment horizontal="center"/>
      <protection locked="0"/>
    </xf>
    <xf numFmtId="0" fontId="14" fillId="0" borderId="1" xfId="24" applyFont="1" applyFill="1" applyBorder="1" applyAlignment="1">
      <alignment vertical="top" wrapText="1"/>
    </xf>
    <xf numFmtId="49" fontId="14" fillId="0" borderId="1" xfId="24" applyNumberFormat="1" applyFont="1" applyFill="1" applyBorder="1" applyAlignment="1" applyProtection="1">
      <alignment horizontal="center" vertical="top" wrapText="1"/>
      <protection locked="0"/>
    </xf>
    <xf numFmtId="0" fontId="41" fillId="0" borderId="20" xfId="3" applyFill="1" applyBorder="1" applyAlignment="1">
      <alignment horizontal="right" vertical="top" wrapText="1"/>
    </xf>
    <xf numFmtId="0" fontId="41" fillId="0" borderId="19" xfId="3" applyFill="1" applyBorder="1" applyAlignment="1">
      <alignment horizontal="right" vertical="top" wrapText="1"/>
    </xf>
    <xf numFmtId="0" fontId="10" fillId="0" borderId="1" xfId="24" applyFont="1" applyFill="1" applyBorder="1" applyAlignment="1">
      <alignment vertical="top" wrapText="1"/>
    </xf>
    <xf numFmtId="49" fontId="10" fillId="0" borderId="1" xfId="24" applyNumberFormat="1" applyFont="1" applyFill="1" applyBorder="1" applyAlignment="1" applyProtection="1">
      <alignment horizontal="center" vertical="top" wrapText="1"/>
      <protection locked="0"/>
    </xf>
    <xf numFmtId="0" fontId="44" fillId="0" borderId="20" xfId="17" quotePrefix="1" applyFill="1" applyBorder="1" applyAlignment="1">
      <alignment horizontal="left" vertical="top" wrapText="1"/>
    </xf>
    <xf numFmtId="0" fontId="44" fillId="0" borderId="19" xfId="17" quotePrefix="1" applyFill="1" applyBorder="1" applyAlignment="1">
      <alignment horizontal="left" vertical="top" wrapText="1"/>
    </xf>
    <xf numFmtId="0" fontId="31" fillId="0" borderId="1" xfId="14" quotePrefix="1" applyFont="1" applyFill="1" applyBorder="1" applyAlignment="1">
      <alignment horizontal="center" vertical="top" wrapText="1"/>
    </xf>
    <xf numFmtId="0" fontId="33" fillId="0" borderId="1" xfId="24" applyFont="1" applyFill="1" applyBorder="1" applyAlignment="1">
      <alignment vertical="top" wrapText="1"/>
    </xf>
    <xf numFmtId="49" fontId="33" fillId="0" borderId="1" xfId="24" applyNumberFormat="1" applyFont="1" applyFill="1" applyBorder="1" applyAlignment="1" applyProtection="1">
      <alignment horizontal="center" vertical="top" wrapText="1"/>
      <protection locked="0"/>
    </xf>
    <xf numFmtId="0" fontId="41" fillId="0" borderId="21" xfId="3" applyFill="1" applyBorder="1" applyAlignment="1">
      <alignment horizontal="right" vertical="top" wrapText="1"/>
    </xf>
    <xf numFmtId="0" fontId="41" fillId="0" borderId="11" xfId="3" applyFill="1" applyBorder="1" applyAlignment="1">
      <alignment horizontal="right" vertical="top" wrapText="1"/>
    </xf>
    <xf numFmtId="0" fontId="41" fillId="0" borderId="22" xfId="3" applyFill="1" applyBorder="1" applyAlignment="1">
      <alignment horizontal="right" vertical="top" wrapText="1"/>
    </xf>
    <xf numFmtId="0" fontId="44" fillId="0" borderId="22" xfId="17" quotePrefix="1" applyFill="1" applyBorder="1" applyAlignment="1">
      <alignment horizontal="left" vertical="top" wrapText="1"/>
    </xf>
    <xf numFmtId="0" fontId="44" fillId="0" borderId="11" xfId="17" quotePrefix="1" applyFill="1" applyBorder="1" applyAlignment="1">
      <alignment horizontal="left" vertical="top" wrapText="1"/>
    </xf>
    <xf numFmtId="0" fontId="41" fillId="0" borderId="18" xfId="3" applyFill="1" applyBorder="1" applyAlignment="1">
      <alignment horizontal="right" vertical="top" wrapText="1"/>
    </xf>
    <xf numFmtId="0" fontId="44" fillId="0" borderId="7" xfId="17" quotePrefix="1" applyFill="1" applyBorder="1" applyAlignment="1">
      <alignment horizontal="left" vertical="top" wrapText="1"/>
    </xf>
    <xf numFmtId="0" fontId="41" fillId="0" borderId="7" xfId="3" applyFill="1" applyBorder="1" applyAlignment="1">
      <alignment horizontal="right" vertical="top" wrapText="1"/>
    </xf>
    <xf numFmtId="1" fontId="25" fillId="0" borderId="1" xfId="28" applyNumberFormat="1" applyFont="1" applyFill="1" applyBorder="1" applyAlignment="1">
      <alignment horizontal="right" wrapText="1"/>
    </xf>
    <xf numFmtId="3" fontId="32" fillId="0" borderId="1" xfId="28" applyNumberFormat="1" applyFont="1" applyFill="1" applyBorder="1" applyAlignment="1">
      <alignment horizontal="right" wrapText="1"/>
    </xf>
    <xf numFmtId="0" fontId="41" fillId="0" borderId="23" xfId="3" applyFill="1" applyBorder="1" applyAlignment="1">
      <alignment horizontal="right" vertical="top" wrapText="1"/>
    </xf>
    <xf numFmtId="0" fontId="24" fillId="0" borderId="1" xfId="14" quotePrefix="1" applyFont="1" applyFill="1" applyBorder="1" applyAlignment="1">
      <alignment horizontal="center" vertical="top" wrapText="1"/>
    </xf>
    <xf numFmtId="0" fontId="34" fillId="0" borderId="1" xfId="14" quotePrefix="1" applyFont="1" applyFill="1" applyBorder="1" applyAlignment="1">
      <alignment horizontal="center" vertical="top" wrapText="1"/>
    </xf>
    <xf numFmtId="49" fontId="14" fillId="0" borderId="1" xfId="24" applyNumberFormat="1" applyFont="1" applyFill="1" applyBorder="1" applyAlignment="1" applyProtection="1">
      <alignment horizontal="center"/>
      <protection locked="0"/>
    </xf>
    <xf numFmtId="0" fontId="41" fillId="0" borderId="24" xfId="3" applyFill="1" applyBorder="1" applyAlignment="1">
      <alignment horizontal="right" vertical="top" wrapText="1"/>
    </xf>
    <xf numFmtId="3" fontId="0" fillId="0" borderId="0" xfId="0" applyNumberFormat="1" applyFill="1" applyAlignment="1">
      <alignment horizontal="left"/>
    </xf>
    <xf numFmtId="0" fontId="10" fillId="0" borderId="0" xfId="24" applyFont="1" applyFill="1" applyAlignment="1" applyProtection="1">
      <alignment horizontal="left" wrapText="1"/>
      <protection locked="0"/>
    </xf>
    <xf numFmtId="1" fontId="10" fillId="0" borderId="0" xfId="30" applyNumberFormat="1" applyFont="1" applyFill="1" applyProtection="1">
      <protection locked="0"/>
    </xf>
    <xf numFmtId="4" fontId="26" fillId="0" borderId="0" xfId="28" applyNumberFormat="1" applyFont="1" applyFill="1" applyAlignment="1">
      <alignment horizontal="right" vertical="top" wrapText="1"/>
    </xf>
    <xf numFmtId="3" fontId="10" fillId="0" borderId="0" xfId="24" applyNumberFormat="1" applyFont="1" applyFill="1" applyProtection="1">
      <protection locked="0"/>
    </xf>
    <xf numFmtId="49" fontId="10" fillId="0" borderId="0" xfId="26" applyNumberFormat="1" applyFont="1" applyFill="1" applyProtection="1">
      <protection locked="0"/>
    </xf>
    <xf numFmtId="49" fontId="10" fillId="0" borderId="0" xfId="26" applyNumberFormat="1" applyFont="1" applyFill="1" applyAlignment="1" applyProtection="1">
      <alignment wrapText="1"/>
      <protection locked="0"/>
    </xf>
    <xf numFmtId="0" fontId="5" fillId="0" borderId="0" xfId="0" applyFont="1" applyFill="1" applyAlignment="1" applyProtection="1">
      <alignment vertical="top" wrapText="1"/>
      <protection locked="0"/>
    </xf>
  </cellXfs>
  <cellStyles count="1011">
    <cellStyle name="_Анализ 3 и 6_ 04 2010" xfId="161"/>
    <cellStyle name="_Анализ 3 и 6_ 04 2010_Лимит DVBP" xfId="328"/>
    <cellStyle name="_Анализ 3 и 6_ 04 2010_Лимит DVBP_Internal Limits_20120127" xfId="329"/>
    <cellStyle name="_Анализ 3 и 6_ 04 2010_Лимит DVBP_Internal Limits_20120130" xfId="330"/>
    <cellStyle name="_Анализ 3 и 6_ 07 2010" xfId="162"/>
    <cellStyle name="_Анализ 3 и 6_ 07 2010_Лимит DVBP" xfId="331"/>
    <cellStyle name="_Анализ 3 и 6_ 07 2010_Лимит DVBP_Internal Limits_20120127" xfId="332"/>
    <cellStyle name="_Анализ 3 и 6_ 07 2010_Лимит DVBP_Internal Limits_20120130" xfId="333"/>
    <cellStyle name="_Анализ 3 и 6_01 01 2010" xfId="163"/>
    <cellStyle name="_Анализ 3 и 6_01 01 2010_Лимит DVBP" xfId="334"/>
    <cellStyle name="_Анализ 3 и 6_01 01 2010_Лимит DVBP_Internal Limits_20120127" xfId="335"/>
    <cellStyle name="_Анализ 3 и 6_01 01 2010_Лимит DVBP_Internal Limits_20120130" xfId="336"/>
    <cellStyle name="_Валютный риск " xfId="164"/>
    <cellStyle name="_Валютный риск _Лимит DVBP" xfId="337"/>
    <cellStyle name="_Валютный риск _Лимит DVBP_Internal Limits_20120127" xfId="338"/>
    <cellStyle name="_Валютный риск _Лимит DVBP_Internal Limits_20120130" xfId="339"/>
    <cellStyle name="_Лист1" xfId="48"/>
    <cellStyle name="_Лист2" xfId="49"/>
    <cellStyle name="_Прогноз денежных потоков по внебалансовым статьям_010709" xfId="165"/>
    <cellStyle name="_Прогноз денежных потоков по внебалансовым статьям_010709_Лимит DVBP" xfId="340"/>
    <cellStyle name="_Прогноз денежных потоков по внебалансовым статьям_010709_Лимит DVBP_Internal Limits_20120127" xfId="341"/>
    <cellStyle name="_Прогноз денежных потоков по внебалансовым статьям_010709_Лимит DVBP_Internal Limits_20120130" xfId="342"/>
    <cellStyle name="_проект ПКВ на  2009г" xfId="166"/>
    <cellStyle name="_проект ПКВ на  2009г(24.12.08)" xfId="167"/>
    <cellStyle name="_рабочие для стран и банков" xfId="228"/>
    <cellStyle name="_Страновые лимиты" xfId="343"/>
    <cellStyle name="_Страновые лимиты на 01.03.10" xfId="168"/>
    <cellStyle name="_Страновые лимиты на 01.03.10_Лимит DVBP" xfId="344"/>
    <cellStyle name="_Страновые лимиты на 01.03.10_Лимит DVBP_Internal Limits_20120127" xfId="345"/>
    <cellStyle name="_Страновые лимиты на 01.03.10_Лимит DVBP_Internal Limits_20120130" xfId="346"/>
    <cellStyle name="_Страновые лимиты_Лимит DVBP" xfId="347"/>
    <cellStyle name="_Страновые лимиты_Лимит DVBP_Internal Limits_20120127" xfId="348"/>
    <cellStyle name="_Страновые лимиты_Лимит DVBP_Internal Limits_20120130" xfId="349"/>
    <cellStyle name="_Страновые лимиты_рабочий 20100909" xfId="350"/>
    <cellStyle name="_Страновые лимиты_рабочий 20100909_Лимит DVBP" xfId="351"/>
    <cellStyle name="_Страновые лимиты_рабочий 20100909_Лимит DVBP_Internal Limits_20120127" xfId="352"/>
    <cellStyle name="_Страновые лимиты_рабочий 20100909_Лимит DVBP_Internal Limits_20120130" xfId="353"/>
    <cellStyle name="_Страновые лимиты_рабочий 20101022" xfId="354"/>
    <cellStyle name="_Страновые лимиты_рабочий 20101022_Лимит DVBP" xfId="355"/>
    <cellStyle name="_Страновые лимиты_рабочий 20101022_Лимит DVBP_Internal Limits_20120127" xfId="356"/>
    <cellStyle name="_Страновые лимиты_рабочий 20101022_Лимит DVBP_Internal Limits_20120130" xfId="357"/>
    <cellStyle name="_Страновые лимиты_рабочий 20101027" xfId="358"/>
    <cellStyle name="_Страновые лимиты_рабочий 20101027_Лимит DVBP" xfId="359"/>
    <cellStyle name="_Страновые лимиты_рабочий 20101027_Лимит DVBP_Internal Limits_20120127" xfId="360"/>
    <cellStyle name="_Страновые лимиты_рабочий 20101027_Лимит DVBP_Internal Limits_20120130" xfId="361"/>
    <cellStyle name="_Страновые лимиты_рабочий 20101028" xfId="362"/>
    <cellStyle name="_Страновые лимиты_рабочий 20101028_Лимит DVBP" xfId="363"/>
    <cellStyle name="_Страновые лимиты_рабочий 20101028_Лимит DVBP_Internal Limits_20120127" xfId="364"/>
    <cellStyle name="_Страновые лимиты_рабочий 20101028_Лимит DVBP_Internal Limits_20120130" xfId="365"/>
    <cellStyle name="_Страновые лимиты_рабочий 20120126" xfId="366"/>
    <cellStyle name="20% - Accent1" xfId="50"/>
    <cellStyle name="20% - Accent2" xfId="51"/>
    <cellStyle name="20% - Accent2 2" xfId="229"/>
    <cellStyle name="20% - Accent2 3" xfId="975"/>
    <cellStyle name="20% - Accent3" xfId="52"/>
    <cellStyle name="20% - Accent3 2" xfId="230"/>
    <cellStyle name="20% - Accent3 3" xfId="976"/>
    <cellStyle name="20% - Accent4" xfId="53"/>
    <cellStyle name="20% - Accent4 2" xfId="231"/>
    <cellStyle name="20% - Accent4 3" xfId="977"/>
    <cellStyle name="20% - Accent5" xfId="54"/>
    <cellStyle name="20% - Accent5 2" xfId="232"/>
    <cellStyle name="20% - Accent5 3" xfId="978"/>
    <cellStyle name="20% - Accent6" xfId="55"/>
    <cellStyle name="20% - Accent6 2" xfId="233"/>
    <cellStyle name="20% - Accent6 3" xfId="979"/>
    <cellStyle name="20% - Акцент1 2" xfId="56"/>
    <cellStyle name="20% - Акцент2 2" xfId="57"/>
    <cellStyle name="20% - Акцент3 2" xfId="58"/>
    <cellStyle name="20% - Акцент4 2" xfId="59"/>
    <cellStyle name="20% - Акцент5 2" xfId="60"/>
    <cellStyle name="20% - Акцент6 2" xfId="61"/>
    <cellStyle name="40% - Accent1" xfId="62"/>
    <cellStyle name="40% - Accent1 2" xfId="234"/>
    <cellStyle name="40% - Accent1 3" xfId="980"/>
    <cellStyle name="40% - Accent2" xfId="63"/>
    <cellStyle name="40% - Accent3" xfId="64"/>
    <cellStyle name="40% - Accent3 2" xfId="235"/>
    <cellStyle name="40% - Accent3 3" xfId="981"/>
    <cellStyle name="40% - Accent4" xfId="65"/>
    <cellStyle name="40% - Accent4 2" xfId="236"/>
    <cellStyle name="40% - Accent4 3" xfId="982"/>
    <cellStyle name="40% - Accent5" xfId="66"/>
    <cellStyle name="40% - Accent5 2" xfId="237"/>
    <cellStyle name="40% - Accent5 3" xfId="983"/>
    <cellStyle name="40% - Accent6" xfId="67"/>
    <cellStyle name="40% - Accent6 2" xfId="238"/>
    <cellStyle name="40% - Accent6 3" xfId="984"/>
    <cellStyle name="40% - Акцент1 2" xfId="68"/>
    <cellStyle name="40% - Акцент2 2" xfId="69"/>
    <cellStyle name="40% - Акцент3 2" xfId="70"/>
    <cellStyle name="40% - Акцент4 2" xfId="71"/>
    <cellStyle name="40% - Акцент5 2" xfId="72"/>
    <cellStyle name="40% - Акцент6 2" xfId="73"/>
    <cellStyle name="60% - Accent1" xfId="74"/>
    <cellStyle name="60% - Accent1 2" xfId="239"/>
    <cellStyle name="60% - Accent1 3" xfId="985"/>
    <cellStyle name="60% - Accent2" xfId="75"/>
    <cellStyle name="60% - Accent3" xfId="76"/>
    <cellStyle name="60% - Accent3 2" xfId="240"/>
    <cellStyle name="60% - Accent3 3" xfId="986"/>
    <cellStyle name="60% - Accent4" xfId="77"/>
    <cellStyle name="60% - Accent4 2" xfId="241"/>
    <cellStyle name="60% - Accent4 3" xfId="987"/>
    <cellStyle name="60% - Accent5" xfId="78"/>
    <cellStyle name="60% - Accent6" xfId="79"/>
    <cellStyle name="60% - Accent6 2" xfId="242"/>
    <cellStyle name="60% - Accent6 3" xfId="988"/>
    <cellStyle name="60% - Акцент1 2" xfId="80"/>
    <cellStyle name="60% - Акцент2 2" xfId="81"/>
    <cellStyle name="60% - Акцент3 2" xfId="82"/>
    <cellStyle name="60% - Акцент4 2" xfId="83"/>
    <cellStyle name="60% - Акцент5 2" xfId="84"/>
    <cellStyle name="60% - Акцент6 2" xfId="85"/>
    <cellStyle name="Accent1" xfId="86"/>
    <cellStyle name="Accent1 - 20%" xfId="367"/>
    <cellStyle name="Accent1 - 40%" xfId="368"/>
    <cellStyle name="Accent1 - 60%" xfId="369"/>
    <cellStyle name="Accent1 10" xfId="597"/>
    <cellStyle name="Accent1 11" xfId="781"/>
    <cellStyle name="Accent1 12" xfId="776"/>
    <cellStyle name="Accent1 13" xfId="779"/>
    <cellStyle name="Accent1 14" xfId="790"/>
    <cellStyle name="Accent1 15" xfId="965"/>
    <cellStyle name="Accent1 16" xfId="784"/>
    <cellStyle name="Accent1 17" xfId="771"/>
    <cellStyle name="Accent1 18" xfId="989"/>
    <cellStyle name="Accent1 19" xfId="971"/>
    <cellStyle name="Accent1 2" xfId="243"/>
    <cellStyle name="Accent1 3" xfId="515"/>
    <cellStyle name="Accent1 4" xfId="519"/>
    <cellStyle name="Accent1 5" xfId="518"/>
    <cellStyle name="Accent1 6" xfId="527"/>
    <cellStyle name="Accent1 7" xfId="603"/>
    <cellStyle name="Accent1 8" xfId="600"/>
    <cellStyle name="Accent1 9" xfId="596"/>
    <cellStyle name="Accent2" xfId="87"/>
    <cellStyle name="Accent2 - 20%" xfId="370"/>
    <cellStyle name="Accent2 - 40%" xfId="371"/>
    <cellStyle name="Accent2 - 60%" xfId="372"/>
    <cellStyle name="Accent3" xfId="88"/>
    <cellStyle name="Accent3 - 20%" xfId="373"/>
    <cellStyle name="Accent3 - 40%" xfId="374"/>
    <cellStyle name="Accent3 - 60%" xfId="375"/>
    <cellStyle name="Accent4" xfId="89"/>
    <cellStyle name="Accent4 - 20%" xfId="376"/>
    <cellStyle name="Accent4 - 40%" xfId="377"/>
    <cellStyle name="Accent4 - 60%" xfId="378"/>
    <cellStyle name="Accent4 10" xfId="602"/>
    <cellStyle name="Accent4 11" xfId="782"/>
    <cellStyle name="Accent4 12" xfId="775"/>
    <cellStyle name="Accent4 13" xfId="963"/>
    <cellStyle name="Accent4 14" xfId="773"/>
    <cellStyle name="Accent4 15" xfId="960"/>
    <cellStyle name="Accent4 16" xfId="777"/>
    <cellStyle name="Accent4 17" xfId="966"/>
    <cellStyle name="Accent4 18" xfId="990"/>
    <cellStyle name="Accent4 19" xfId="972"/>
    <cellStyle name="Accent4 2" xfId="244"/>
    <cellStyle name="Accent4 3" xfId="516"/>
    <cellStyle name="Accent4 4" xfId="524"/>
    <cellStyle name="Accent4 5" xfId="521"/>
    <cellStyle name="Accent4 6" xfId="528"/>
    <cellStyle name="Accent4 7" xfId="604"/>
    <cellStyle name="Accent4 8" xfId="606"/>
    <cellStyle name="Accent4 9" xfId="769"/>
    <cellStyle name="Accent5" xfId="90"/>
    <cellStyle name="Accent5 - 20%" xfId="379"/>
    <cellStyle name="Accent5 - 40%" xfId="380"/>
    <cellStyle name="Accent5 - 60%" xfId="381"/>
    <cellStyle name="Accent6" xfId="91"/>
    <cellStyle name="Accent6 - 20%" xfId="382"/>
    <cellStyle name="Accent6 - 40%" xfId="383"/>
    <cellStyle name="Accent6 - 60%" xfId="384"/>
    <cellStyle name="Accent6 10" xfId="598"/>
    <cellStyle name="Accent6 11" xfId="783"/>
    <cellStyle name="Accent6 12" xfId="774"/>
    <cellStyle name="Accent6 13" xfId="962"/>
    <cellStyle name="Accent6 14" xfId="785"/>
    <cellStyle name="Accent6 15" xfId="959"/>
    <cellStyle name="Accent6 16" xfId="780"/>
    <cellStyle name="Accent6 17" xfId="788"/>
    <cellStyle name="Accent6 18" xfId="991"/>
    <cellStyle name="Accent6 19" xfId="973"/>
    <cellStyle name="Accent6 2" xfId="245"/>
    <cellStyle name="Accent6 3" xfId="517"/>
    <cellStyle name="Accent6 4" xfId="523"/>
    <cellStyle name="Accent6 5" xfId="522"/>
    <cellStyle name="Accent6 6" xfId="529"/>
    <cellStyle name="Accent6 7" xfId="605"/>
    <cellStyle name="Accent6 8" xfId="599"/>
    <cellStyle name="Accent6 9" xfId="768"/>
    <cellStyle name="Bad" xfId="92"/>
    <cellStyle name="Bad 2" xfId="246"/>
    <cellStyle name="Bad 3" xfId="992"/>
    <cellStyle name="Border" xfId="169"/>
    <cellStyle name="Calculation" xfId="93"/>
    <cellStyle name="Calculation 2" xfId="247"/>
    <cellStyle name="Calculation 3" xfId="993"/>
    <cellStyle name="Check Cell" xfId="94"/>
    <cellStyle name="Check Cell 2" xfId="248"/>
    <cellStyle name="Check Cell 3" xfId="994"/>
    <cellStyle name="Column_Title" xfId="170"/>
    <cellStyle name="Comma 2" xfId="1010"/>
    <cellStyle name="Emphasis 1" xfId="385"/>
    <cellStyle name="Emphasis 2" xfId="386"/>
    <cellStyle name="Emphasis 3" xfId="387"/>
    <cellStyle name="Euro" xfId="95"/>
    <cellStyle name="Explanatory Text" xfId="96"/>
    <cellStyle name="Good" xfId="97"/>
    <cellStyle name="Good 2" xfId="249"/>
    <cellStyle name="Good 3" xfId="995"/>
    <cellStyle name="Grey" xfId="171"/>
    <cellStyle name="Heading 1" xfId="98"/>
    <cellStyle name="Heading 1 2" xfId="250"/>
    <cellStyle name="Heading 1 3" xfId="996"/>
    <cellStyle name="Heading 2" xfId="99"/>
    <cellStyle name="Heading 2 2" xfId="251"/>
    <cellStyle name="Heading 2 3" xfId="997"/>
    <cellStyle name="Heading 3" xfId="100"/>
    <cellStyle name="Heading 3 2" xfId="252"/>
    <cellStyle name="Heading 3 3" xfId="998"/>
    <cellStyle name="Heading 4" xfId="101"/>
    <cellStyle name="Heading 4 2" xfId="253"/>
    <cellStyle name="Heading 4 3" xfId="999"/>
    <cellStyle name="I0I0Normal" xfId="102"/>
    <cellStyle name="I0Normal" xfId="103"/>
    <cellStyle name="I1I0Normal" xfId="104"/>
    <cellStyle name="I1Normal" xfId="105"/>
    <cellStyle name="I2I0Normal" xfId="106"/>
    <cellStyle name="I2Normal" xfId="107"/>
    <cellStyle name="I3Normal" xfId="108"/>
    <cellStyle name="Input" xfId="109"/>
    <cellStyle name="Input [yellow]" xfId="172"/>
    <cellStyle name="Linked Cell" xfId="110"/>
    <cellStyle name="Linked Cell 2" xfId="254"/>
    <cellStyle name="Linked Cell 3" xfId="1000"/>
    <cellStyle name="Neutral" xfId="111"/>
    <cellStyle name="Normal - Style1" xfId="173"/>
    <cellStyle name="Normal - Style1 2" xfId="388"/>
    <cellStyle name="Normal_Корпоративные облигации" xfId="1"/>
    <cellStyle name="Note" xfId="112"/>
    <cellStyle name="Note 2" xfId="256"/>
    <cellStyle name="Note 3" xfId="255"/>
    <cellStyle name="Note 4" xfId="1001"/>
    <cellStyle name="Output" xfId="113"/>
    <cellStyle name="Output 2" xfId="257"/>
    <cellStyle name="Output 3" xfId="1002"/>
    <cellStyle name="Percent [2]" xfId="174"/>
    <cellStyle name="S0" xfId="2"/>
    <cellStyle name="S0 2" xfId="3"/>
    <cellStyle name="S1" xfId="4"/>
    <cellStyle name="S1 2" xfId="5"/>
    <cellStyle name="S2" xfId="6"/>
    <cellStyle name="S2 2" xfId="7"/>
    <cellStyle name="S3" xfId="8"/>
    <cellStyle name="S3 2" xfId="9"/>
    <cellStyle name="S4" xfId="10"/>
    <cellStyle name="S4 2" xfId="11"/>
    <cellStyle name="S5" xfId="12"/>
    <cellStyle name="S5 2" xfId="13"/>
    <cellStyle name="S6" xfId="14"/>
    <cellStyle name="S6 2" xfId="15"/>
    <cellStyle name="S7" xfId="16"/>
    <cellStyle name="S7 2" xfId="17"/>
    <cellStyle name="S8" xfId="18"/>
    <cellStyle name="SAPBEXaggData" xfId="175"/>
    <cellStyle name="SAPBEXaggData 2" xfId="258"/>
    <cellStyle name="SAPBEXaggDataEmph" xfId="176"/>
    <cellStyle name="SAPBEXaggDataEmph 2" xfId="259"/>
    <cellStyle name="SAPBEXaggItem" xfId="177"/>
    <cellStyle name="SAPBEXaggItem 2" xfId="260"/>
    <cellStyle name="SAPBEXaggItemX" xfId="178"/>
    <cellStyle name="SAPBEXaggItemX 2" xfId="261"/>
    <cellStyle name="SAPBEXchaText" xfId="179"/>
    <cellStyle name="SAPBEXchaText 2" xfId="224"/>
    <cellStyle name="SAPBEXchaText 2 2" xfId="324"/>
    <cellStyle name="SAPBEXchaText 3" xfId="262"/>
    <cellStyle name="SAPBEXchaText 4" xfId="263"/>
    <cellStyle name="SAPBEXexcBad7" xfId="180"/>
    <cellStyle name="SAPBEXexcBad7 2" xfId="264"/>
    <cellStyle name="SAPBEXexcBad8" xfId="181"/>
    <cellStyle name="SAPBEXexcBad8 2" xfId="265"/>
    <cellStyle name="SAPBEXexcBad9" xfId="182"/>
    <cellStyle name="SAPBEXexcBad9 2" xfId="266"/>
    <cellStyle name="SAPBEXexcCritical4" xfId="183"/>
    <cellStyle name="SAPBEXexcCritical4 2" xfId="267"/>
    <cellStyle name="SAPBEXexcCritical5" xfId="184"/>
    <cellStyle name="SAPBEXexcCritical5 2" xfId="268"/>
    <cellStyle name="SAPBEXexcCritical6" xfId="185"/>
    <cellStyle name="SAPBEXexcCritical6 2" xfId="269"/>
    <cellStyle name="SAPBEXexcGood1" xfId="186"/>
    <cellStyle name="SAPBEXexcGood1 2" xfId="270"/>
    <cellStyle name="SAPBEXexcGood2" xfId="187"/>
    <cellStyle name="SAPBEXexcGood2 2" xfId="271"/>
    <cellStyle name="SAPBEXexcGood3" xfId="188"/>
    <cellStyle name="SAPBEXexcGood3 2" xfId="272"/>
    <cellStyle name="SAPBEXfilterDrill" xfId="189"/>
    <cellStyle name="SAPBEXfilterDrill 2" xfId="273"/>
    <cellStyle name="SAPBEXfilterItem" xfId="190"/>
    <cellStyle name="SAPBEXfilterItem 2" xfId="274"/>
    <cellStyle name="SAPBEXfilterText" xfId="191"/>
    <cellStyle name="SAPBEXfilterText 2" xfId="275"/>
    <cellStyle name="SAPBEXfilterText 2 2" xfId="389"/>
    <cellStyle name="SAPBEXfilterText 3" xfId="1006"/>
    <cellStyle name="SAPBEXfilterText 4" xfId="974"/>
    <cellStyle name="SAPBEXformats" xfId="192"/>
    <cellStyle name="SAPBEXformats 2" xfId="276"/>
    <cellStyle name="SAPBEXformats 3" xfId="277"/>
    <cellStyle name="SAPBEXheaderItem" xfId="193"/>
    <cellStyle name="SAPBEXheaderItem 2" xfId="278"/>
    <cellStyle name="SAPBEXheaderItem 2 2" xfId="390"/>
    <cellStyle name="SAPBEXheaderItem 3" xfId="279"/>
    <cellStyle name="SAPBEXheaderItem 4" xfId="325"/>
    <cellStyle name="SAPBEXheaderItem 5" xfId="1007"/>
    <cellStyle name="SAPBEXheaderText" xfId="194"/>
    <cellStyle name="SAPBEXheaderText 2" xfId="280"/>
    <cellStyle name="SAPBEXheaderText 2 2" xfId="391"/>
    <cellStyle name="SAPBEXheaderText 3" xfId="281"/>
    <cellStyle name="SAPBEXheaderText 4" xfId="326"/>
    <cellStyle name="SAPBEXheaderText 5" xfId="1008"/>
    <cellStyle name="SAPBEXHLevel0" xfId="195"/>
    <cellStyle name="SAPBEXHLevel0 2" xfId="282"/>
    <cellStyle name="SAPBEXHLevel0 3" xfId="283"/>
    <cellStyle name="SAPBEXHLevel0X" xfId="196"/>
    <cellStyle name="SAPBEXHLevel0X 2" xfId="284"/>
    <cellStyle name="SAPBEXHLevel0X 3" xfId="285"/>
    <cellStyle name="SAPBEXHLevel1" xfId="197"/>
    <cellStyle name="SAPBEXHLevel1 2" xfId="286"/>
    <cellStyle name="SAPBEXHLevel1 3" xfId="287"/>
    <cellStyle name="SAPBEXHLevel1X" xfId="198"/>
    <cellStyle name="SAPBEXHLevel1X 2" xfId="288"/>
    <cellStyle name="SAPBEXHLevel1X 3" xfId="289"/>
    <cellStyle name="SAPBEXHLevel2" xfId="199"/>
    <cellStyle name="SAPBEXHLevel2 2" xfId="290"/>
    <cellStyle name="SAPBEXHLevel2 3" xfId="291"/>
    <cellStyle name="SAPBEXHLevel2X" xfId="200"/>
    <cellStyle name="SAPBEXHLevel2X 2" xfId="292"/>
    <cellStyle name="SAPBEXHLevel2X 3" xfId="293"/>
    <cellStyle name="SAPBEXHLevel3" xfId="201"/>
    <cellStyle name="SAPBEXHLevel3 2" xfId="294"/>
    <cellStyle name="SAPBEXHLevel3 3" xfId="295"/>
    <cellStyle name="SAPBEXHLevel3X" xfId="202"/>
    <cellStyle name="SAPBEXHLevel3X 2" xfId="296"/>
    <cellStyle name="SAPBEXHLevel3X 3" xfId="297"/>
    <cellStyle name="SAPBEXinputData" xfId="298"/>
    <cellStyle name="SAPBEXItemHeader" xfId="392"/>
    <cellStyle name="SAPBEXresData" xfId="203"/>
    <cellStyle name="SAPBEXresData 2" xfId="299"/>
    <cellStyle name="SAPBEXresDataEmph" xfId="204"/>
    <cellStyle name="SAPBEXresDataEmph 2" xfId="300"/>
    <cellStyle name="SAPBEXresItem" xfId="205"/>
    <cellStyle name="SAPBEXresItem 2" xfId="301"/>
    <cellStyle name="SAPBEXresItemX" xfId="206"/>
    <cellStyle name="SAPBEXresItemX 2" xfId="302"/>
    <cellStyle name="SAPBEXstdData" xfId="207"/>
    <cellStyle name="SAPBEXstdData 2" xfId="303"/>
    <cellStyle name="SAPBEXstdDataEmph" xfId="208"/>
    <cellStyle name="SAPBEXstdDataEmph 2" xfId="304"/>
    <cellStyle name="SAPBEXstdItem" xfId="114"/>
    <cellStyle name="SAPBEXstdItem 2" xfId="223"/>
    <cellStyle name="SAPBEXstdItem 3" xfId="305"/>
    <cellStyle name="SAPBEXstdItemX" xfId="209"/>
    <cellStyle name="SAPBEXstdItemX 2" xfId="225"/>
    <cellStyle name="SAPBEXstdItemX 2 2" xfId="323"/>
    <cellStyle name="SAPBEXstdItemX 3" xfId="306"/>
    <cellStyle name="SAPBEXstdItemX 4" xfId="307"/>
    <cellStyle name="SAPBEXtitle" xfId="210"/>
    <cellStyle name="SAPBEXtitle 2" xfId="308"/>
    <cellStyle name="SAPBEXtitle 2 2" xfId="393"/>
    <cellStyle name="SAPBEXtitle 3" xfId="309"/>
    <cellStyle name="SAPBEXtitle 4" xfId="327"/>
    <cellStyle name="SAPBEXtitle 5" xfId="1009"/>
    <cellStyle name="SAPBEXunassignedItem" xfId="394"/>
    <cellStyle name="SAPBEXundefined" xfId="211"/>
    <cellStyle name="SAPBEXundefined 2" xfId="310"/>
    <cellStyle name="Sheet Title" xfId="395"/>
    <cellStyle name="Title" xfId="115"/>
    <cellStyle name="Title 2" xfId="311"/>
    <cellStyle name="Title 3" xfId="1003"/>
    <cellStyle name="Total" xfId="116"/>
    <cellStyle name="Total 2" xfId="312"/>
    <cellStyle name="Total 3" xfId="1004"/>
    <cellStyle name="Warning Text" xfId="117"/>
    <cellStyle name="Акцент1 2" xfId="396"/>
    <cellStyle name="Акцент1 3" xfId="118"/>
    <cellStyle name="Акцент2 2" xfId="397"/>
    <cellStyle name="Акцент2 3" xfId="119"/>
    <cellStyle name="Акцент3 2" xfId="398"/>
    <cellStyle name="Акцент3 3" xfId="120"/>
    <cellStyle name="Акцент4 2" xfId="399"/>
    <cellStyle name="Акцент4 3" xfId="121"/>
    <cellStyle name="Акцент5 2" xfId="400"/>
    <cellStyle name="Акцент5 3" xfId="122"/>
    <cellStyle name="Акцент6 2" xfId="401"/>
    <cellStyle name="Акцент6 3" xfId="123"/>
    <cellStyle name="Ввод  2" xfId="402"/>
    <cellStyle name="Ввод  3" xfId="124"/>
    <cellStyle name="Вывод 2" xfId="403"/>
    <cellStyle name="Вывод 3" xfId="125"/>
    <cellStyle name="Вычисление 2" xfId="404"/>
    <cellStyle name="Вычисление 3" xfId="126"/>
    <cellStyle name="Гиперссылка 2" xfId="321"/>
    <cellStyle name="Заголовок 1 2" xfId="405"/>
    <cellStyle name="Заголовок 1 3" xfId="127"/>
    <cellStyle name="Заголовок 2 2" xfId="406"/>
    <cellStyle name="Заголовок 2 3" xfId="128"/>
    <cellStyle name="Заголовок 3 2" xfId="407"/>
    <cellStyle name="Заголовок 3 3" xfId="129"/>
    <cellStyle name="Заголовок 4 2" xfId="408"/>
    <cellStyle name="Заголовок 4 3" xfId="130"/>
    <cellStyle name="Итог 2" xfId="409"/>
    <cellStyle name="Итог 3" xfId="131"/>
    <cellStyle name="КАНДАГАЧ тел3-33-96" xfId="132"/>
    <cellStyle name="КАНДАГАЧ тел3-33-96 2" xfId="410"/>
    <cellStyle name="Контрольная ячейка 2" xfId="411"/>
    <cellStyle name="Контрольная ячейка 3" xfId="133"/>
    <cellStyle name="Название 2" xfId="134"/>
    <cellStyle name="Нейтральный 2" xfId="412"/>
    <cellStyle name="Нейтральный 3" xfId="135"/>
    <cellStyle name="Обычный" xfId="0" builtinId="0"/>
    <cellStyle name="Обычный 10" xfId="427"/>
    <cellStyle name="Обычный 100" xfId="696"/>
    <cellStyle name="Обычный 100 2" xfId="878"/>
    <cellStyle name="Обычный 101" xfId="697"/>
    <cellStyle name="Обычный 101 2" xfId="879"/>
    <cellStyle name="Обычный 102" xfId="698"/>
    <cellStyle name="Обычный 102 2" xfId="880"/>
    <cellStyle name="Обычный 103" xfId="699"/>
    <cellStyle name="Обычный 103 2" xfId="881"/>
    <cellStyle name="Обычный 104" xfId="700"/>
    <cellStyle name="Обычный 104 2" xfId="882"/>
    <cellStyle name="Обычный 105" xfId="701"/>
    <cellStyle name="Обычный 105 2" xfId="883"/>
    <cellStyle name="Обычный 106" xfId="702"/>
    <cellStyle name="Обычный 106 2" xfId="884"/>
    <cellStyle name="Обычный 107" xfId="703"/>
    <cellStyle name="Обычный 107 2" xfId="885"/>
    <cellStyle name="Обычный 108" xfId="704"/>
    <cellStyle name="Обычный 108 2" xfId="886"/>
    <cellStyle name="Обычный 109" xfId="705"/>
    <cellStyle name="Обычный 109 2" xfId="887"/>
    <cellStyle name="Обычный 11" xfId="426"/>
    <cellStyle name="Обычный 110" xfId="706"/>
    <cellStyle name="Обычный 110 2" xfId="888"/>
    <cellStyle name="Обычный 111" xfId="707"/>
    <cellStyle name="Обычный 111 2" xfId="889"/>
    <cellStyle name="Обычный 112" xfId="708"/>
    <cellStyle name="Обычный 112 2" xfId="890"/>
    <cellStyle name="Обычный 113" xfId="709"/>
    <cellStyle name="Обычный 113 2" xfId="891"/>
    <cellStyle name="Обычный 114" xfId="710"/>
    <cellStyle name="Обычный 114 2" xfId="892"/>
    <cellStyle name="Обычный 115" xfId="711"/>
    <cellStyle name="Обычный 115 2" xfId="893"/>
    <cellStyle name="Обычный 116" xfId="712"/>
    <cellStyle name="Обычный 116 2" xfId="894"/>
    <cellStyle name="Обычный 117" xfId="713"/>
    <cellStyle name="Обычный 117 2" xfId="895"/>
    <cellStyle name="Обычный 118" xfId="714"/>
    <cellStyle name="Обычный 118 2" xfId="896"/>
    <cellStyle name="Обычный 119" xfId="715"/>
    <cellStyle name="Обычный 119 2" xfId="897"/>
    <cellStyle name="Обычный 12" xfId="454"/>
    <cellStyle name="Обычный 12 2" xfId="530"/>
    <cellStyle name="Обычный 12 3" xfId="609"/>
    <cellStyle name="Обычный 12 4" xfId="791"/>
    <cellStyle name="Обычный 120" xfId="716"/>
    <cellStyle name="Обычный 120 2" xfId="898"/>
    <cellStyle name="Обычный 121" xfId="717"/>
    <cellStyle name="Обычный 121 2" xfId="899"/>
    <cellStyle name="Обычный 122" xfId="718"/>
    <cellStyle name="Обычный 122 2" xfId="900"/>
    <cellStyle name="Обычный 123" xfId="719"/>
    <cellStyle name="Обычный 123 2" xfId="901"/>
    <cellStyle name="Обычный 124" xfId="720"/>
    <cellStyle name="Обычный 124 2" xfId="902"/>
    <cellStyle name="Обычный 125" xfId="721"/>
    <cellStyle name="Обычный 125 2" xfId="903"/>
    <cellStyle name="Обычный 126" xfId="722"/>
    <cellStyle name="Обычный 126 2" xfId="904"/>
    <cellStyle name="Обычный 127" xfId="723"/>
    <cellStyle name="Обычный 127 2" xfId="905"/>
    <cellStyle name="Обычный 128" xfId="724"/>
    <cellStyle name="Обычный 128 2" xfId="906"/>
    <cellStyle name="Обычный 129" xfId="725"/>
    <cellStyle name="Обычный 129 2" xfId="907"/>
    <cellStyle name="Обычный 13" xfId="455"/>
    <cellStyle name="Обычный 13 2" xfId="531"/>
    <cellStyle name="Обычный 13 3" xfId="610"/>
    <cellStyle name="Обычный 13 4" xfId="792"/>
    <cellStyle name="Обычный 130" xfId="726"/>
    <cellStyle name="Обычный 130 2" xfId="908"/>
    <cellStyle name="Обычный 131" xfId="727"/>
    <cellStyle name="Обычный 131 2" xfId="909"/>
    <cellStyle name="Обычный 132" xfId="728"/>
    <cellStyle name="Обычный 132 2" xfId="910"/>
    <cellStyle name="Обычный 133" xfId="729"/>
    <cellStyle name="Обычный 133 2" xfId="911"/>
    <cellStyle name="Обычный 134" xfId="730"/>
    <cellStyle name="Обычный 134 2" xfId="912"/>
    <cellStyle name="Обычный 135" xfId="731"/>
    <cellStyle name="Обычный 135 2" xfId="913"/>
    <cellStyle name="Обычный 136" xfId="732"/>
    <cellStyle name="Обычный 136 2" xfId="914"/>
    <cellStyle name="Обычный 137" xfId="733"/>
    <cellStyle name="Обычный 137 2" xfId="915"/>
    <cellStyle name="Обычный 138" xfId="734"/>
    <cellStyle name="Обычный 138 2" xfId="916"/>
    <cellStyle name="Обычный 139" xfId="735"/>
    <cellStyle name="Обычный 139 2" xfId="917"/>
    <cellStyle name="Обычный 14" xfId="456"/>
    <cellStyle name="Обычный 14 2" xfId="532"/>
    <cellStyle name="Обычный 14 3" xfId="611"/>
    <cellStyle name="Обычный 14 4" xfId="793"/>
    <cellStyle name="Обычный 140" xfId="736"/>
    <cellStyle name="Обычный 140 2" xfId="918"/>
    <cellStyle name="Обычный 141" xfId="737"/>
    <cellStyle name="Обычный 141 2" xfId="919"/>
    <cellStyle name="Обычный 142" xfId="738"/>
    <cellStyle name="Обычный 142 2" xfId="920"/>
    <cellStyle name="Обычный 143" xfId="739"/>
    <cellStyle name="Обычный 143 2" xfId="921"/>
    <cellStyle name="Обычный 144" xfId="740"/>
    <cellStyle name="Обычный 144 2" xfId="922"/>
    <cellStyle name="Обычный 145" xfId="741"/>
    <cellStyle name="Обычный 145 2" xfId="923"/>
    <cellStyle name="Обычный 146" xfId="742"/>
    <cellStyle name="Обычный 146 2" xfId="924"/>
    <cellStyle name="Обычный 147" xfId="743"/>
    <cellStyle name="Обычный 147 2" xfId="925"/>
    <cellStyle name="Обычный 148" xfId="744"/>
    <cellStyle name="Обычный 148 2" xfId="926"/>
    <cellStyle name="Обычный 149" xfId="745"/>
    <cellStyle name="Обычный 149 2" xfId="927"/>
    <cellStyle name="Обычный 15" xfId="457"/>
    <cellStyle name="Обычный 15 2" xfId="533"/>
    <cellStyle name="Обычный 15 3" xfId="612"/>
    <cellStyle name="Обычный 15 4" xfId="794"/>
    <cellStyle name="Обычный 150" xfId="746"/>
    <cellStyle name="Обычный 150 2" xfId="928"/>
    <cellStyle name="Обычный 151" xfId="747"/>
    <cellStyle name="Обычный 151 2" xfId="929"/>
    <cellStyle name="Обычный 152" xfId="748"/>
    <cellStyle name="Обычный 152 2" xfId="930"/>
    <cellStyle name="Обычный 153" xfId="749"/>
    <cellStyle name="Обычный 153 2" xfId="931"/>
    <cellStyle name="Обычный 154" xfId="750"/>
    <cellStyle name="Обычный 154 2" xfId="932"/>
    <cellStyle name="Обычный 155" xfId="751"/>
    <cellStyle name="Обычный 155 2" xfId="933"/>
    <cellStyle name="Обычный 156" xfId="752"/>
    <cellStyle name="Обычный 156 2" xfId="934"/>
    <cellStyle name="Обычный 157" xfId="753"/>
    <cellStyle name="Обычный 157 2" xfId="935"/>
    <cellStyle name="Обычный 158" xfId="754"/>
    <cellStyle name="Обычный 158 2" xfId="936"/>
    <cellStyle name="Обычный 159" xfId="755"/>
    <cellStyle name="Обычный 159 2" xfId="937"/>
    <cellStyle name="Обычный 16" xfId="458"/>
    <cellStyle name="Обычный 160" xfId="756"/>
    <cellStyle name="Обычный 160 2" xfId="938"/>
    <cellStyle name="Обычный 161" xfId="757"/>
    <cellStyle name="Обычный 161 2" xfId="939"/>
    <cellStyle name="Обычный 162" xfId="758"/>
    <cellStyle name="Обычный 162 2" xfId="940"/>
    <cellStyle name="Обычный 163" xfId="759"/>
    <cellStyle name="Обычный 163 2" xfId="941"/>
    <cellStyle name="Обычный 164" xfId="760"/>
    <cellStyle name="Обычный 165" xfId="761"/>
    <cellStyle name="Обычный 165 2" xfId="942"/>
    <cellStyle name="Обычный 166" xfId="762"/>
    <cellStyle name="Обычный 166 2" xfId="943"/>
    <cellStyle name="Обычный 167" xfId="763"/>
    <cellStyle name="Обычный 167 2" xfId="944"/>
    <cellStyle name="Обычный 168" xfId="764"/>
    <cellStyle name="Обычный 168 2" xfId="945"/>
    <cellStyle name="Обычный 169" xfId="765"/>
    <cellStyle name="Обычный 169 2" xfId="946"/>
    <cellStyle name="Обычный 17" xfId="459"/>
    <cellStyle name="Обычный 17 2" xfId="534"/>
    <cellStyle name="Обычный 17 3" xfId="613"/>
    <cellStyle name="Обычный 17 4" xfId="795"/>
    <cellStyle name="Обычный 170" xfId="766"/>
    <cellStyle name="Обычный 170 2" xfId="947"/>
    <cellStyle name="Обычный 171" xfId="767"/>
    <cellStyle name="Обычный 171 2" xfId="948"/>
    <cellStyle name="Обычный 172" xfId="949"/>
    <cellStyle name="Обычный 173" xfId="950"/>
    <cellStyle name="Обычный 174" xfId="951"/>
    <cellStyle name="Обычный 175" xfId="952"/>
    <cellStyle name="Обычный 176" xfId="953"/>
    <cellStyle name="Обычный 177" xfId="954"/>
    <cellStyle name="Обычный 178" xfId="955"/>
    <cellStyle name="Обычный 179" xfId="956"/>
    <cellStyle name="Обычный 18" xfId="460"/>
    <cellStyle name="Обычный 18 2" xfId="535"/>
    <cellStyle name="Обычный 18 3" xfId="614"/>
    <cellStyle name="Обычный 18 4" xfId="796"/>
    <cellStyle name="Обычный 180" xfId="957"/>
    <cellStyle name="Обычный 181" xfId="958"/>
    <cellStyle name="Обычный 182" xfId="967"/>
    <cellStyle name="Обычный 183" xfId="47"/>
    <cellStyle name="Обычный 184" xfId="39"/>
    <cellStyle name="Обычный 19" xfId="461"/>
    <cellStyle name="Обычный 19 2" xfId="536"/>
    <cellStyle name="Обычный 19 3" xfId="615"/>
    <cellStyle name="Обычный 19 4" xfId="797"/>
    <cellStyle name="Обычный 2" xfId="19"/>
    <cellStyle name="Обычный 2 2" xfId="20"/>
    <cellStyle name="Обычный 2 2 2" xfId="137"/>
    <cellStyle name="Обычный 2 2 3" xfId="40"/>
    <cellStyle name="Обычный 2 3" xfId="38"/>
    <cellStyle name="Обычный 2 3 2" xfId="413"/>
    <cellStyle name="Обычный 2 3 3" xfId="46"/>
    <cellStyle name="Обычный 2 4" xfId="218"/>
    <cellStyle name="Обычный 2 5" xfId="1005"/>
    <cellStyle name="Обычный 2 6" xfId="970"/>
    <cellStyle name="Обычный 2 7" xfId="136"/>
    <cellStyle name="Обычный 20" xfId="462"/>
    <cellStyle name="Обычный 20 2" xfId="537"/>
    <cellStyle name="Обычный 20 3" xfId="616"/>
    <cellStyle name="Обычный 20 4" xfId="798"/>
    <cellStyle name="Обычный 21" xfId="463"/>
    <cellStyle name="Обычный 21 2" xfId="538"/>
    <cellStyle name="Обычный 21 3" xfId="617"/>
    <cellStyle name="Обычный 21 4" xfId="799"/>
    <cellStyle name="Обычный 22" xfId="464"/>
    <cellStyle name="Обычный 22 2" xfId="539"/>
    <cellStyle name="Обычный 22 3" xfId="618"/>
    <cellStyle name="Обычный 22 4" xfId="800"/>
    <cellStyle name="Обычный 23" xfId="465"/>
    <cellStyle name="Обычный 23 2" xfId="540"/>
    <cellStyle name="Обычный 23 3" xfId="619"/>
    <cellStyle name="Обычный 23 4" xfId="801"/>
    <cellStyle name="Обычный 24" xfId="466"/>
    <cellStyle name="Обычный 24 2" xfId="541"/>
    <cellStyle name="Обычный 24 3" xfId="620"/>
    <cellStyle name="Обычный 24 4" xfId="802"/>
    <cellStyle name="Обычный 25" xfId="467"/>
    <cellStyle name="Обычный 25 2" xfId="542"/>
    <cellStyle name="Обычный 25 3" xfId="621"/>
    <cellStyle name="Обычный 25 4" xfId="803"/>
    <cellStyle name="Обычный 26" xfId="468"/>
    <cellStyle name="Обычный 26 2" xfId="543"/>
    <cellStyle name="Обычный 26 3" xfId="622"/>
    <cellStyle name="Обычный 26 4" xfId="804"/>
    <cellStyle name="Обычный 27" xfId="469"/>
    <cellStyle name="Обычный 27 2" xfId="544"/>
    <cellStyle name="Обычный 27 3" xfId="623"/>
    <cellStyle name="Обычный 27 4" xfId="805"/>
    <cellStyle name="Обычный 28" xfId="470"/>
    <cellStyle name="Обычный 28 2" xfId="545"/>
    <cellStyle name="Обычный 28 3" xfId="624"/>
    <cellStyle name="Обычный 28 4" xfId="806"/>
    <cellStyle name="Обычный 29" xfId="471"/>
    <cellStyle name="Обычный 29 2" xfId="546"/>
    <cellStyle name="Обычный 29 3" xfId="625"/>
    <cellStyle name="Обычный 29 4" xfId="807"/>
    <cellStyle name="Обычный 3" xfId="21"/>
    <cellStyle name="Обычный 3 2" xfId="414"/>
    <cellStyle name="Обычный 3 3" xfId="313"/>
    <cellStyle name="Обычный 3 4" xfId="138"/>
    <cellStyle name="Обычный 3 5" xfId="41"/>
    <cellStyle name="Обычный 30" xfId="472"/>
    <cellStyle name="Обычный 30 2" xfId="547"/>
    <cellStyle name="Обычный 30 3" xfId="626"/>
    <cellStyle name="Обычный 30 4" xfId="808"/>
    <cellStyle name="Обычный 31" xfId="473"/>
    <cellStyle name="Обычный 31 2" xfId="548"/>
    <cellStyle name="Обычный 31 3" xfId="627"/>
    <cellStyle name="Обычный 31 4" xfId="809"/>
    <cellStyle name="Обычный 32" xfId="474"/>
    <cellStyle name="Обычный 32 2" xfId="549"/>
    <cellStyle name="Обычный 32 3" xfId="628"/>
    <cellStyle name="Обычный 32 4" xfId="810"/>
    <cellStyle name="Обычный 33" xfId="475"/>
    <cellStyle name="Обычный 33 2" xfId="550"/>
    <cellStyle name="Обычный 33 3" xfId="629"/>
    <cellStyle name="Обычный 33 4" xfId="811"/>
    <cellStyle name="Обычный 34" xfId="476"/>
    <cellStyle name="Обычный 34 2" xfId="551"/>
    <cellStyle name="Обычный 34 3" xfId="630"/>
    <cellStyle name="Обычный 34 4" xfId="812"/>
    <cellStyle name="Обычный 35" xfId="477"/>
    <cellStyle name="Обычный 35 2" xfId="552"/>
    <cellStyle name="Обычный 35 3" xfId="631"/>
    <cellStyle name="Обычный 35 4" xfId="813"/>
    <cellStyle name="Обычный 36" xfId="478"/>
    <cellStyle name="Обычный 36 2" xfId="553"/>
    <cellStyle name="Обычный 36 3" xfId="632"/>
    <cellStyle name="Обычный 36 4" xfId="814"/>
    <cellStyle name="Обычный 37" xfId="479"/>
    <cellStyle name="Обычный 37 2" xfId="554"/>
    <cellStyle name="Обычный 37 3" xfId="633"/>
    <cellStyle name="Обычный 37 4" xfId="815"/>
    <cellStyle name="Обычный 38" xfId="480"/>
    <cellStyle name="Обычный 38 2" xfId="555"/>
    <cellStyle name="Обычный 38 3" xfId="634"/>
    <cellStyle name="Обычный 38 4" xfId="816"/>
    <cellStyle name="Обычный 39" xfId="481"/>
    <cellStyle name="Обычный 39 2" xfId="556"/>
    <cellStyle name="Обычный 39 3" xfId="635"/>
    <cellStyle name="Обычный 39 4" xfId="817"/>
    <cellStyle name="Обычный 4" xfId="22"/>
    <cellStyle name="Обычный 4 2" xfId="140"/>
    <cellStyle name="Обычный 4 2 2" xfId="415"/>
    <cellStyle name="Обычный 4 3" xfId="416"/>
    <cellStyle name="Обычный 4 4" xfId="314"/>
    <cellStyle name="Обычный 4 5" xfId="139"/>
    <cellStyle name="Обычный 40" xfId="482"/>
    <cellStyle name="Обычный 40 2" xfId="557"/>
    <cellStyle name="Обычный 40 3" xfId="636"/>
    <cellStyle name="Обычный 40 4" xfId="818"/>
    <cellStyle name="Обычный 41" xfId="483"/>
    <cellStyle name="Обычный 41 2" xfId="558"/>
    <cellStyle name="Обычный 41 3" xfId="637"/>
    <cellStyle name="Обычный 41 4" xfId="819"/>
    <cellStyle name="Обычный 42" xfId="484"/>
    <cellStyle name="Обычный 42 2" xfId="559"/>
    <cellStyle name="Обычный 42 3" xfId="638"/>
    <cellStyle name="Обычный 42 4" xfId="820"/>
    <cellStyle name="Обычный 43" xfId="485"/>
    <cellStyle name="Обычный 43 2" xfId="560"/>
    <cellStyle name="Обычный 43 3" xfId="639"/>
    <cellStyle name="Обычный 43 4" xfId="821"/>
    <cellStyle name="Обычный 44" xfId="486"/>
    <cellStyle name="Обычный 44 2" xfId="561"/>
    <cellStyle name="Обычный 44 3" xfId="640"/>
    <cellStyle name="Обычный 44 4" xfId="822"/>
    <cellStyle name="Обычный 45" xfId="487"/>
    <cellStyle name="Обычный 45 2" xfId="562"/>
    <cellStyle name="Обычный 45 3" xfId="641"/>
    <cellStyle name="Обычный 45 4" xfId="823"/>
    <cellStyle name="Обычный 46" xfId="488"/>
    <cellStyle name="Обычный 46 2" xfId="563"/>
    <cellStyle name="Обычный 46 3" xfId="642"/>
    <cellStyle name="Обычный 46 4" xfId="824"/>
    <cellStyle name="Обычный 47" xfId="489"/>
    <cellStyle name="Обычный 47 2" xfId="564"/>
    <cellStyle name="Обычный 47 3" xfId="643"/>
    <cellStyle name="Обычный 47 4" xfId="825"/>
    <cellStyle name="Обычный 48" xfId="490"/>
    <cellStyle name="Обычный 48 2" xfId="565"/>
    <cellStyle name="Обычный 48 3" xfId="644"/>
    <cellStyle name="Обычный 48 4" xfId="826"/>
    <cellStyle name="Обычный 49" xfId="491"/>
    <cellStyle name="Обычный 49 2" xfId="566"/>
    <cellStyle name="Обычный 49 3" xfId="645"/>
    <cellStyle name="Обычный 49 4" xfId="827"/>
    <cellStyle name="Обычный 5" xfId="36"/>
    <cellStyle name="Обычный 5 2" xfId="322"/>
    <cellStyle name="Обычный 5 3" xfId="417"/>
    <cellStyle name="Обычный 5 4" xfId="315"/>
    <cellStyle name="Обычный 5 5" xfId="159"/>
    <cellStyle name="Обычный 5 6" xfId="44"/>
    <cellStyle name="Обычный 50" xfId="492"/>
    <cellStyle name="Обычный 50 2" xfId="567"/>
    <cellStyle name="Обычный 50 3" xfId="646"/>
    <cellStyle name="Обычный 50 4" xfId="828"/>
    <cellStyle name="Обычный 51" xfId="493"/>
    <cellStyle name="Обычный 51 2" xfId="568"/>
    <cellStyle name="Обычный 51 3" xfId="647"/>
    <cellStyle name="Обычный 51 4" xfId="829"/>
    <cellStyle name="Обычный 52" xfId="494"/>
    <cellStyle name="Обычный 52 2" xfId="569"/>
    <cellStyle name="Обычный 52 3" xfId="648"/>
    <cellStyle name="Обычный 52 4" xfId="830"/>
    <cellStyle name="Обычный 53" xfId="495"/>
    <cellStyle name="Обычный 53 2" xfId="570"/>
    <cellStyle name="Обычный 53 3" xfId="649"/>
    <cellStyle name="Обычный 53 4" xfId="831"/>
    <cellStyle name="Обычный 54" xfId="496"/>
    <cellStyle name="Обычный 54 2" xfId="571"/>
    <cellStyle name="Обычный 54 3" xfId="650"/>
    <cellStyle name="Обычный 54 4" xfId="832"/>
    <cellStyle name="Обычный 55" xfId="497"/>
    <cellStyle name="Обычный 55 2" xfId="572"/>
    <cellStyle name="Обычный 55 3" xfId="651"/>
    <cellStyle name="Обычный 55 4" xfId="833"/>
    <cellStyle name="Обычный 56" xfId="498"/>
    <cellStyle name="Обычный 56 2" xfId="573"/>
    <cellStyle name="Обычный 56 3" xfId="652"/>
    <cellStyle name="Обычный 56 4" xfId="834"/>
    <cellStyle name="Обычный 57" xfId="499"/>
    <cellStyle name="Обычный 57 2" xfId="574"/>
    <cellStyle name="Обычный 57 3" xfId="653"/>
    <cellStyle name="Обычный 57 4" xfId="835"/>
    <cellStyle name="Обычный 58" xfId="500"/>
    <cellStyle name="Обычный 58 2" xfId="575"/>
    <cellStyle name="Обычный 58 3" xfId="654"/>
    <cellStyle name="Обычный 58 4" xfId="836"/>
    <cellStyle name="Обычный 59" xfId="501"/>
    <cellStyle name="Обычный 59 2" xfId="576"/>
    <cellStyle name="Обычный 59 3" xfId="655"/>
    <cellStyle name="Обычный 59 4" xfId="837"/>
    <cellStyle name="Обычный 6" xfId="37"/>
    <cellStyle name="Обычный 6 2" xfId="418"/>
    <cellStyle name="Обычный 6 3" xfId="316"/>
    <cellStyle name="Обычный 6 4" xfId="215"/>
    <cellStyle name="Обычный 6 5" xfId="45"/>
    <cellStyle name="Обычный 60" xfId="502"/>
    <cellStyle name="Обычный 60 2" xfId="577"/>
    <cellStyle name="Обычный 60 3" xfId="656"/>
    <cellStyle name="Обычный 60 4" xfId="838"/>
    <cellStyle name="Обычный 61" xfId="503"/>
    <cellStyle name="Обычный 61 2" xfId="578"/>
    <cellStyle name="Обычный 61 3" xfId="657"/>
    <cellStyle name="Обычный 61 4" xfId="839"/>
    <cellStyle name="Обычный 62" xfId="504"/>
    <cellStyle name="Обычный 62 2" xfId="579"/>
    <cellStyle name="Обычный 62 3" xfId="658"/>
    <cellStyle name="Обычный 62 4" xfId="840"/>
    <cellStyle name="Обычный 63" xfId="505"/>
    <cellStyle name="Обычный 63 2" xfId="580"/>
    <cellStyle name="Обычный 63 3" xfId="659"/>
    <cellStyle name="Обычный 63 4" xfId="841"/>
    <cellStyle name="Обычный 64" xfId="506"/>
    <cellStyle name="Обычный 64 2" xfId="581"/>
    <cellStyle name="Обычный 64 3" xfId="660"/>
    <cellStyle name="Обычный 64 4" xfId="842"/>
    <cellStyle name="Обычный 65" xfId="507"/>
    <cellStyle name="Обычный 65 2" xfId="582"/>
    <cellStyle name="Обычный 65 3" xfId="661"/>
    <cellStyle name="Обычный 65 4" xfId="843"/>
    <cellStyle name="Обычный 66" xfId="508"/>
    <cellStyle name="Обычный 66 2" xfId="583"/>
    <cellStyle name="Обычный 66 3" xfId="662"/>
    <cellStyle name="Обычный 66 4" xfId="844"/>
    <cellStyle name="Обычный 67" xfId="509"/>
    <cellStyle name="Обычный 67 2" xfId="584"/>
    <cellStyle name="Обычный 67 3" xfId="663"/>
    <cellStyle name="Обычный 67 4" xfId="845"/>
    <cellStyle name="Обычный 68" xfId="510"/>
    <cellStyle name="Обычный 68 2" xfId="585"/>
    <cellStyle name="Обычный 68 3" xfId="664"/>
    <cellStyle name="Обычный 68 4" xfId="846"/>
    <cellStyle name="Обычный 69" xfId="511"/>
    <cellStyle name="Обычный 69 2" xfId="586"/>
    <cellStyle name="Обычный 69 3" xfId="665"/>
    <cellStyle name="Обычный 69 4" xfId="847"/>
    <cellStyle name="Обычный 7" xfId="216"/>
    <cellStyle name="Обычный 7 2" xfId="317"/>
    <cellStyle name="Обычный 70" xfId="512"/>
    <cellStyle name="Обычный 70 2" xfId="587"/>
    <cellStyle name="Обычный 70 3" xfId="666"/>
    <cellStyle name="Обычный 70 4" xfId="848"/>
    <cellStyle name="Обычный 71" xfId="513"/>
    <cellStyle name="Обычный 71 2" xfId="588"/>
    <cellStyle name="Обычный 71 3" xfId="667"/>
    <cellStyle name="Обычный 71 4" xfId="849"/>
    <cellStyle name="Обычный 72" xfId="514"/>
    <cellStyle name="Обычный 72 2" xfId="589"/>
    <cellStyle name="Обычный 72 3" xfId="668"/>
    <cellStyle name="Обычный 72 4" xfId="850"/>
    <cellStyle name="Обычный 73" xfId="590"/>
    <cellStyle name="Обычный 73 2" xfId="669"/>
    <cellStyle name="Обычный 73 3" xfId="851"/>
    <cellStyle name="Обычный 74" xfId="591"/>
    <cellStyle name="Обычный 74 2" xfId="670"/>
    <cellStyle name="Обычный 74 3" xfId="852"/>
    <cellStyle name="Обычный 75" xfId="592"/>
    <cellStyle name="Обычный 75 2" xfId="671"/>
    <cellStyle name="Обычный 75 3" xfId="853"/>
    <cellStyle name="Обычный 76" xfId="593"/>
    <cellStyle name="Обычный 76 2" xfId="672"/>
    <cellStyle name="Обычный 76 3" xfId="854"/>
    <cellStyle name="Обычный 77" xfId="594"/>
    <cellStyle name="Обычный 77 2" xfId="673"/>
    <cellStyle name="Обычный 77 3" xfId="855"/>
    <cellStyle name="Обычный 78" xfId="674"/>
    <cellStyle name="Обычный 78 2" xfId="856"/>
    <cellStyle name="Обычный 79" xfId="675"/>
    <cellStyle name="Обычный 79 2" xfId="857"/>
    <cellStyle name="Обычный 8" xfId="318"/>
    <cellStyle name="Обычный 80" xfId="676"/>
    <cellStyle name="Обычный 80 2" xfId="858"/>
    <cellStyle name="Обычный 81" xfId="677"/>
    <cellStyle name="Обычный 81 2" xfId="859"/>
    <cellStyle name="Обычный 82" xfId="678"/>
    <cellStyle name="Обычный 82 2" xfId="860"/>
    <cellStyle name="Обычный 83" xfId="679"/>
    <cellStyle name="Обычный 83 2" xfId="861"/>
    <cellStyle name="Обычный 84" xfId="680"/>
    <cellStyle name="Обычный 84 2" xfId="862"/>
    <cellStyle name="Обычный 85" xfId="681"/>
    <cellStyle name="Обычный 85 2" xfId="863"/>
    <cellStyle name="Обычный 86" xfId="682"/>
    <cellStyle name="Обычный 86 2" xfId="864"/>
    <cellStyle name="Обычный 87" xfId="683"/>
    <cellStyle name="Обычный 87 2" xfId="865"/>
    <cellStyle name="Обычный 88" xfId="684"/>
    <cellStyle name="Обычный 88 2" xfId="866"/>
    <cellStyle name="Обычный 89" xfId="685"/>
    <cellStyle name="Обычный 89 2" xfId="867"/>
    <cellStyle name="Обычный 9" xfId="227"/>
    <cellStyle name="Обычный 90" xfId="686"/>
    <cellStyle name="Обычный 90 2" xfId="868"/>
    <cellStyle name="Обычный 91" xfId="687"/>
    <cellStyle name="Обычный 91 2" xfId="869"/>
    <cellStyle name="Обычный 92" xfId="688"/>
    <cellStyle name="Обычный 92 2" xfId="870"/>
    <cellStyle name="Обычный 93" xfId="689"/>
    <cellStyle name="Обычный 93 2" xfId="871"/>
    <cellStyle name="Обычный 94" xfId="690"/>
    <cellStyle name="Обычный 94 2" xfId="872"/>
    <cellStyle name="Обычный 95" xfId="691"/>
    <cellStyle name="Обычный 95 2" xfId="873"/>
    <cellStyle name="Обычный 96" xfId="692"/>
    <cellStyle name="Обычный 96 2" xfId="874"/>
    <cellStyle name="Обычный 97" xfId="693"/>
    <cellStyle name="Обычный 97 2" xfId="875"/>
    <cellStyle name="Обычный 98" xfId="694"/>
    <cellStyle name="Обычный 98 2" xfId="876"/>
    <cellStyle name="Обычный 99" xfId="695"/>
    <cellStyle name="Обычный 99 2" xfId="877"/>
    <cellStyle name="Обычный_I0000609Айнаш" xfId="23"/>
    <cellStyle name="Обычный_I0000709" xfId="24"/>
    <cellStyle name="Обычный_ПН" xfId="25"/>
    <cellStyle name="Обычный_Приложения к Правилам по ИК_рус" xfId="26"/>
    <cellStyle name="Обычный_Ф1" xfId="27"/>
    <cellStyle name="Обычный_Ф2" xfId="28"/>
    <cellStyle name="Обычный_Ф4" xfId="29"/>
    <cellStyle name="Плохой 2" xfId="419"/>
    <cellStyle name="Плохой 3" xfId="141"/>
    <cellStyle name="Пояснение 2" xfId="142"/>
    <cellStyle name="Примечание 2" xfId="420"/>
    <cellStyle name="Примечание 3" xfId="143"/>
    <cellStyle name="Процентный" xfId="30" builtinId="5"/>
    <cellStyle name="Процентный 2" xfId="145"/>
    <cellStyle name="Процентный 2 2" xfId="421"/>
    <cellStyle name="Процентный 2 3" xfId="220"/>
    <cellStyle name="Процентный 3" xfId="146"/>
    <cellStyle name="Процентный 3 2" xfId="214"/>
    <cellStyle name="Процентный 3 3" xfId="319"/>
    <cellStyle name="Процентный 4" xfId="219"/>
    <cellStyle name="Процентный 5" xfId="144"/>
    <cellStyle name="Связанная ячейка 2" xfId="422"/>
    <cellStyle name="Связанная ячейка 3" xfId="147"/>
    <cellStyle name="Стиль 1" xfId="31"/>
    <cellStyle name="Стиль 1 2" xfId="221"/>
    <cellStyle name="Стиль 1 3" xfId="148"/>
    <cellStyle name="Текст предупреждения 2" xfId="423"/>
    <cellStyle name="Текст предупреждения 3" xfId="149"/>
    <cellStyle name="Тысячи [0]_010SN05" xfId="212"/>
    <cellStyle name="Тысячи_010SN05" xfId="213"/>
    <cellStyle name="Финансовый" xfId="32" builtinId="3"/>
    <cellStyle name="Финансовый [0] 2" xfId="429"/>
    <cellStyle name="Финансовый 10" xfId="434"/>
    <cellStyle name="Финансовый 11" xfId="435"/>
    <cellStyle name="Финансовый 12" xfId="436"/>
    <cellStyle name="Финансовый 13" xfId="437"/>
    <cellStyle name="Финансовый 14" xfId="438"/>
    <cellStyle name="Финансовый 15" xfId="439"/>
    <cellStyle name="Финансовый 16" xfId="440"/>
    <cellStyle name="Финансовый 17" xfId="441"/>
    <cellStyle name="Финансовый 18" xfId="442"/>
    <cellStyle name="Финансовый 19" xfId="443"/>
    <cellStyle name="Финансовый 2" xfId="33"/>
    <cellStyle name="Финансовый 2 2" xfId="35"/>
    <cellStyle name="Финансовый 2 3" xfId="222"/>
    <cellStyle name="Финансовый 2 4" xfId="150"/>
    <cellStyle name="Финансовый 2 5" xfId="43"/>
    <cellStyle name="Финансовый 20" xfId="444"/>
    <cellStyle name="Финансовый 21" xfId="445"/>
    <cellStyle name="Финансовый 22" xfId="446"/>
    <cellStyle name="Финансовый 23" xfId="447"/>
    <cellStyle name="Финансовый 24" xfId="448"/>
    <cellStyle name="Финансовый 25" xfId="449"/>
    <cellStyle name="Финансовый 26" xfId="450"/>
    <cellStyle name="Финансовый 27" xfId="451"/>
    <cellStyle name="Финансовый 28" xfId="452"/>
    <cellStyle name="Финансовый 29" xfId="453"/>
    <cellStyle name="Финансовый 3" xfId="151"/>
    <cellStyle name="Финансовый 3 2" xfId="152"/>
    <cellStyle name="Финансовый 3 2 2" xfId="424"/>
    <cellStyle name="Финансовый 3 3" xfId="226"/>
    <cellStyle name="Финансовый 30" xfId="217"/>
    <cellStyle name="Финансовый 31" xfId="525"/>
    <cellStyle name="Финансовый 32" xfId="520"/>
    <cellStyle name="Финансовый 33" xfId="526"/>
    <cellStyle name="Финансовый 34" xfId="601"/>
    <cellStyle name="Финансовый 35" xfId="608"/>
    <cellStyle name="Финансовый 36" xfId="770"/>
    <cellStyle name="Финансовый 37" xfId="607"/>
    <cellStyle name="Финансовый 38" xfId="778"/>
    <cellStyle name="Финансовый 39" xfId="789"/>
    <cellStyle name="Финансовый 4" xfId="153"/>
    <cellStyle name="Финансовый 4 2" xfId="154"/>
    <cellStyle name="Финансовый 4 3" xfId="320"/>
    <cellStyle name="Финансовый 40" xfId="964"/>
    <cellStyle name="Финансовый 41" xfId="786"/>
    <cellStyle name="Финансовый 42" xfId="961"/>
    <cellStyle name="Финансовый 43" xfId="772"/>
    <cellStyle name="Финансовый 44" xfId="787"/>
    <cellStyle name="Финансовый 45" xfId="595"/>
    <cellStyle name="Финансовый 46" xfId="968"/>
    <cellStyle name="Финансовый 47" xfId="969"/>
    <cellStyle name="Финансовый 48" xfId="42"/>
    <cellStyle name="Финансовый 5" xfId="156"/>
    <cellStyle name="Финансовый 5 2" xfId="428"/>
    <cellStyle name="Финансовый 6" xfId="157"/>
    <cellStyle name="Финансовый 6 2" xfId="430"/>
    <cellStyle name="Финансовый 7" xfId="158"/>
    <cellStyle name="Финансовый 7 2" xfId="431"/>
    <cellStyle name="Финансовый 8" xfId="160"/>
    <cellStyle name="Финансовый 8 2" xfId="432"/>
    <cellStyle name="Финансовый 9" xfId="433"/>
    <cellStyle name="Финансовый_I0000709" xfId="34"/>
    <cellStyle name="Хороший 2" xfId="425"/>
    <cellStyle name="Хороший 3" xfId="1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F79"/>
  <sheetViews>
    <sheetView zoomScaleNormal="100" workbookViewId="0">
      <selection activeCell="A32" sqref="A32"/>
    </sheetView>
  </sheetViews>
  <sheetFormatPr defaultRowHeight="12.75" x14ac:dyDescent="0.2"/>
  <cols>
    <col min="1" max="1" width="76.5703125" style="4" customWidth="1"/>
    <col min="2" max="2" width="7.140625" style="4" customWidth="1"/>
    <col min="3" max="3" width="19.140625" style="4" customWidth="1"/>
    <col min="4" max="4" width="21.140625" style="4" customWidth="1"/>
    <col min="5" max="5" width="14" style="1" bestFit="1" customWidth="1"/>
    <col min="6" max="6" width="15.85546875" style="1" bestFit="1" customWidth="1"/>
    <col min="7" max="16384" width="9.140625" style="1"/>
  </cols>
  <sheetData>
    <row r="1" spans="1:5" x14ac:dyDescent="0.2">
      <c r="A1" s="53"/>
      <c r="C1" s="56"/>
      <c r="D1" s="56" t="s">
        <v>423</v>
      </c>
    </row>
    <row r="2" spans="1:5" x14ac:dyDescent="0.2">
      <c r="D2" s="6" t="s">
        <v>424</v>
      </c>
    </row>
    <row r="3" spans="1:5" x14ac:dyDescent="0.2">
      <c r="A3" s="148" t="s">
        <v>442</v>
      </c>
      <c r="B3" s="148"/>
      <c r="C3" s="148"/>
      <c r="D3" s="148"/>
    </row>
    <row r="4" spans="1:5" x14ac:dyDescent="0.2">
      <c r="A4" s="148" t="s">
        <v>288</v>
      </c>
      <c r="B4" s="148"/>
      <c r="C4" s="148"/>
      <c r="D4" s="148"/>
    </row>
    <row r="5" spans="1:5" x14ac:dyDescent="0.2">
      <c r="A5" s="148" t="s">
        <v>274</v>
      </c>
      <c r="B5" s="148"/>
      <c r="C5" s="148"/>
      <c r="D5" s="148"/>
    </row>
    <row r="6" spans="1:5" x14ac:dyDescent="0.2">
      <c r="A6" s="149" t="s">
        <v>545</v>
      </c>
      <c r="B6" s="149"/>
      <c r="C6" s="149"/>
      <c r="D6" s="149"/>
    </row>
    <row r="7" spans="1:5" x14ac:dyDescent="0.2">
      <c r="A7" s="68"/>
      <c r="B7" s="68"/>
    </row>
    <row r="8" spans="1:5" x14ac:dyDescent="0.2">
      <c r="A8" s="68"/>
      <c r="B8" s="68"/>
      <c r="C8" s="68"/>
      <c r="D8" s="3" t="s">
        <v>264</v>
      </c>
    </row>
    <row r="9" spans="1:5" ht="30.75" customHeight="1" x14ac:dyDescent="0.2">
      <c r="A9" s="65" t="s">
        <v>425</v>
      </c>
      <c r="B9" s="55" t="s">
        <v>291</v>
      </c>
      <c r="C9" s="69" t="s">
        <v>426</v>
      </c>
      <c r="D9" s="69" t="s">
        <v>427</v>
      </c>
    </row>
    <row r="10" spans="1:5" x14ac:dyDescent="0.2">
      <c r="A10" s="70">
        <v>1</v>
      </c>
      <c r="B10" s="71">
        <v>2</v>
      </c>
      <c r="C10" s="72">
        <v>3</v>
      </c>
      <c r="D10" s="72">
        <v>4</v>
      </c>
    </row>
    <row r="11" spans="1:5" x14ac:dyDescent="0.2">
      <c r="A11" s="73" t="s">
        <v>443</v>
      </c>
      <c r="B11" s="74"/>
      <c r="C11" s="75"/>
      <c r="D11" s="75"/>
    </row>
    <row r="12" spans="1:5" ht="13.5" x14ac:dyDescent="0.2">
      <c r="A12" s="95" t="s">
        <v>480</v>
      </c>
      <c r="B12" s="74"/>
      <c r="C12" s="93">
        <f>SUM(C14:C21)</f>
        <v>2764190</v>
      </c>
      <c r="D12" s="93">
        <f>SUM(D14:D21)</f>
        <v>1950883</v>
      </c>
      <c r="E12" s="28"/>
    </row>
    <row r="13" spans="1:5" x14ac:dyDescent="0.2">
      <c r="A13" s="73" t="s">
        <v>475</v>
      </c>
      <c r="B13" s="74"/>
      <c r="C13" s="76"/>
      <c r="D13" s="76"/>
    </row>
    <row r="14" spans="1:5" x14ac:dyDescent="0.2">
      <c r="A14" s="73" t="s">
        <v>476</v>
      </c>
      <c r="B14" s="74"/>
      <c r="C14" s="76">
        <v>714777</v>
      </c>
      <c r="D14" s="141">
        <v>368847</v>
      </c>
      <c r="E14" s="28"/>
    </row>
    <row r="15" spans="1:5" x14ac:dyDescent="0.2">
      <c r="A15" s="73" t="s">
        <v>477</v>
      </c>
      <c r="B15" s="74"/>
      <c r="C15" s="76">
        <v>230250</v>
      </c>
      <c r="D15" s="141">
        <v>440967</v>
      </c>
      <c r="E15" s="28"/>
    </row>
    <row r="16" spans="1:5" x14ac:dyDescent="0.2">
      <c r="A16" s="73" t="s">
        <v>478</v>
      </c>
      <c r="B16" s="74"/>
      <c r="C16" s="76">
        <v>127170</v>
      </c>
      <c r="D16" s="141">
        <f>2713-1080</f>
        <v>1633</v>
      </c>
      <c r="E16" s="28"/>
    </row>
    <row r="17" spans="1:6" x14ac:dyDescent="0.2">
      <c r="A17" s="73" t="s">
        <v>471</v>
      </c>
      <c r="B17" s="74"/>
      <c r="C17" s="76">
        <v>335718</v>
      </c>
      <c r="D17" s="141">
        <v>428216</v>
      </c>
      <c r="E17" s="28"/>
    </row>
    <row r="18" spans="1:6" x14ac:dyDescent="0.2">
      <c r="A18" s="73" t="s">
        <v>472</v>
      </c>
      <c r="B18" s="74"/>
      <c r="C18" s="76">
        <v>372091</v>
      </c>
      <c r="D18" s="141">
        <v>83114</v>
      </c>
      <c r="F18" s="28"/>
    </row>
    <row r="19" spans="1:6" x14ac:dyDescent="0.2">
      <c r="A19" s="73" t="s">
        <v>473</v>
      </c>
      <c r="B19" s="74"/>
      <c r="C19" s="76">
        <v>723071</v>
      </c>
      <c r="D19" s="141">
        <v>513017</v>
      </c>
      <c r="E19" s="28"/>
    </row>
    <row r="20" spans="1:6" x14ac:dyDescent="0.2">
      <c r="A20" s="73" t="s">
        <v>479</v>
      </c>
      <c r="B20" s="74"/>
      <c r="C20" s="76">
        <v>197153</v>
      </c>
      <c r="D20" s="141">
        <v>91059</v>
      </c>
    </row>
    <row r="21" spans="1:6" x14ac:dyDescent="0.2">
      <c r="A21" s="73" t="s">
        <v>474</v>
      </c>
      <c r="B21" s="74"/>
      <c r="C21" s="76">
        <v>63960</v>
      </c>
      <c r="D21" s="141">
        <v>24030</v>
      </c>
    </row>
    <row r="22" spans="1:6" ht="13.5" x14ac:dyDescent="0.2">
      <c r="A22" s="95" t="s">
        <v>481</v>
      </c>
      <c r="B22" s="74"/>
      <c r="C22" s="93">
        <f>SUM(C24:C29)</f>
        <v>-427841</v>
      </c>
      <c r="D22" s="142">
        <f>SUM(D24:D29)</f>
        <v>-418196</v>
      </c>
    </row>
    <row r="23" spans="1:6" x14ac:dyDescent="0.2">
      <c r="A23" s="73" t="s">
        <v>475</v>
      </c>
      <c r="B23" s="74"/>
      <c r="C23" s="76"/>
      <c r="D23" s="141"/>
    </row>
    <row r="24" spans="1:6" x14ac:dyDescent="0.2">
      <c r="A24" s="73" t="s">
        <v>482</v>
      </c>
      <c r="B24" s="74"/>
      <c r="C24" s="76">
        <v>-284736</v>
      </c>
      <c r="D24" s="141">
        <v>-330023</v>
      </c>
      <c r="E24" s="28"/>
    </row>
    <row r="25" spans="1:6" x14ac:dyDescent="0.2">
      <c r="A25" s="73" t="s">
        <v>483</v>
      </c>
      <c r="B25" s="74"/>
      <c r="C25" s="76">
        <v>-21601</v>
      </c>
      <c r="D25" s="141">
        <v>-27677</v>
      </c>
      <c r="E25" s="28"/>
    </row>
    <row r="26" spans="1:6" x14ac:dyDescent="0.2">
      <c r="A26" s="73" t="s">
        <v>487</v>
      </c>
      <c r="B26" s="74"/>
      <c r="C26" s="76">
        <v>-4314</v>
      </c>
      <c r="D26" s="141">
        <v>-2157</v>
      </c>
      <c r="E26" s="28"/>
      <c r="F26" s="28"/>
    </row>
    <row r="27" spans="1:6" x14ac:dyDescent="0.2">
      <c r="A27" s="73" t="s">
        <v>484</v>
      </c>
      <c r="B27" s="74"/>
      <c r="C27" s="76">
        <v>-50250</v>
      </c>
      <c r="D27" s="141">
        <v>-35589</v>
      </c>
    </row>
    <row r="28" spans="1:6" x14ac:dyDescent="0.2">
      <c r="A28" s="73" t="s">
        <v>486</v>
      </c>
      <c r="B28" s="74"/>
      <c r="C28" s="76">
        <v>-66191</v>
      </c>
      <c r="D28" s="141">
        <v>-20765</v>
      </c>
    </row>
    <row r="29" spans="1:6" ht="25.5" x14ac:dyDescent="0.2">
      <c r="A29" s="73" t="s">
        <v>485</v>
      </c>
      <c r="B29" s="74"/>
      <c r="C29" s="76">
        <v>-749</v>
      </c>
      <c r="D29" s="141">
        <v>-1985</v>
      </c>
    </row>
    <row r="30" spans="1:6" ht="13.5" x14ac:dyDescent="0.25">
      <c r="A30" s="95" t="s">
        <v>428</v>
      </c>
      <c r="B30" s="79"/>
      <c r="C30" s="94">
        <f>SUM(C31:C39)</f>
        <v>7645405</v>
      </c>
      <c r="D30" s="143">
        <f>SUM(D31:D39)</f>
        <v>-7702661</v>
      </c>
    </row>
    <row r="31" spans="1:6" x14ac:dyDescent="0.2">
      <c r="A31" s="73" t="s">
        <v>444</v>
      </c>
      <c r="B31" s="74"/>
      <c r="C31" s="76">
        <v>-2186964</v>
      </c>
      <c r="D31" s="141">
        <v>-1190600</v>
      </c>
    </row>
    <row r="32" spans="1:6" x14ac:dyDescent="0.2">
      <c r="A32" s="73" t="s">
        <v>445</v>
      </c>
      <c r="B32" s="74"/>
      <c r="C32" s="32"/>
      <c r="D32" s="138"/>
    </row>
    <row r="33" spans="1:6" x14ac:dyDescent="0.2">
      <c r="A33" s="73" t="s">
        <v>446</v>
      </c>
      <c r="B33" s="74"/>
      <c r="C33" s="76">
        <v>-13326629</v>
      </c>
      <c r="D33" s="141">
        <v>-15330305</v>
      </c>
      <c r="F33" s="28"/>
    </row>
    <row r="34" spans="1:6" x14ac:dyDescent="0.2">
      <c r="A34" s="73" t="s">
        <v>447</v>
      </c>
      <c r="B34" s="74"/>
      <c r="C34" s="76">
        <v>19642534</v>
      </c>
      <c r="D34" s="141">
        <v>7854873</v>
      </c>
    </row>
    <row r="35" spans="1:6" x14ac:dyDescent="0.2">
      <c r="A35" s="73" t="s">
        <v>448</v>
      </c>
      <c r="B35" s="74"/>
      <c r="C35" s="76">
        <v>-2163480</v>
      </c>
      <c r="D35" s="141">
        <v>-2205859</v>
      </c>
      <c r="F35" s="28"/>
    </row>
    <row r="36" spans="1:6" x14ac:dyDescent="0.2">
      <c r="A36" s="73" t="s">
        <v>449</v>
      </c>
      <c r="B36" s="74"/>
      <c r="C36" s="76">
        <v>5611361</v>
      </c>
      <c r="D36" s="141">
        <v>3105973</v>
      </c>
    </row>
    <row r="37" spans="1:6" x14ac:dyDescent="0.2">
      <c r="A37" s="73" t="s">
        <v>450</v>
      </c>
      <c r="B37" s="74"/>
      <c r="C37" s="76"/>
      <c r="D37" s="141"/>
    </row>
    <row r="38" spans="1:6" x14ac:dyDescent="0.2">
      <c r="A38" s="73" t="s">
        <v>451</v>
      </c>
      <c r="B38" s="74"/>
      <c r="C38" s="32"/>
      <c r="D38" s="138"/>
    </row>
    <row r="39" spans="1:6" x14ac:dyDescent="0.2">
      <c r="A39" s="73" t="s">
        <v>452</v>
      </c>
      <c r="B39" s="74"/>
      <c r="C39" s="32">
        <v>68583</v>
      </c>
      <c r="D39" s="138">
        <v>63257</v>
      </c>
    </row>
    <row r="40" spans="1:6" ht="13.5" x14ac:dyDescent="0.25">
      <c r="A40" s="95" t="s">
        <v>429</v>
      </c>
      <c r="B40" s="96"/>
      <c r="C40" s="97">
        <f>SUM(C41:C43)</f>
        <v>-442002</v>
      </c>
      <c r="D40" s="97">
        <f>SUM(D41:D43)</f>
        <v>0</v>
      </c>
    </row>
    <row r="41" spans="1:6" x14ac:dyDescent="0.2">
      <c r="A41" s="73" t="s">
        <v>453</v>
      </c>
      <c r="B41" s="74"/>
      <c r="C41" s="76"/>
      <c r="D41" s="76"/>
    </row>
    <row r="42" spans="1:6" x14ac:dyDescent="0.2">
      <c r="A42" s="73" t="s">
        <v>454</v>
      </c>
      <c r="B42" s="74"/>
      <c r="C42" s="76">
        <v>-442002</v>
      </c>
      <c r="D42" s="76"/>
    </row>
    <row r="43" spans="1:6" x14ac:dyDescent="0.2">
      <c r="A43" s="73" t="s">
        <v>455</v>
      </c>
      <c r="B43" s="74"/>
      <c r="C43" s="76"/>
      <c r="D43" s="76"/>
    </row>
    <row r="44" spans="1:6" ht="13.5" x14ac:dyDescent="0.2">
      <c r="A44" s="95" t="s">
        <v>456</v>
      </c>
      <c r="B44" s="74"/>
      <c r="C44" s="97">
        <f>-636366-37927</f>
        <v>-674293</v>
      </c>
      <c r="D44" s="97">
        <f>-498372-46215</f>
        <v>-544587</v>
      </c>
    </row>
    <row r="45" spans="1:6" ht="13.5" x14ac:dyDescent="0.25">
      <c r="A45" s="95" t="s">
        <v>430</v>
      </c>
      <c r="B45" s="96"/>
      <c r="C45" s="94">
        <f>C12+C22+C30+C40+C44</f>
        <v>8865459</v>
      </c>
      <c r="D45" s="94">
        <f>D12+D22+D30+D40+D44</f>
        <v>-6714561</v>
      </c>
      <c r="E45" s="28"/>
    </row>
    <row r="46" spans="1:6" x14ac:dyDescent="0.2">
      <c r="A46" s="77"/>
      <c r="B46" s="74"/>
      <c r="C46" s="76"/>
      <c r="D46" s="76"/>
    </row>
    <row r="47" spans="1:6" x14ac:dyDescent="0.2">
      <c r="A47" s="73" t="s">
        <v>457</v>
      </c>
      <c r="B47" s="74"/>
      <c r="C47" s="76">
        <v>0</v>
      </c>
      <c r="D47" s="76">
        <v>0</v>
      </c>
    </row>
    <row r="48" spans="1:6" x14ac:dyDescent="0.2">
      <c r="A48" s="77"/>
      <c r="B48" s="74"/>
      <c r="C48" s="76"/>
      <c r="D48" s="76"/>
    </row>
    <row r="49" spans="1:5" ht="25.5" x14ac:dyDescent="0.2">
      <c r="A49" s="78" t="s">
        <v>458</v>
      </c>
      <c r="B49" s="80"/>
      <c r="C49" s="81">
        <f>C45+C47</f>
        <v>8865459</v>
      </c>
      <c r="D49" s="81">
        <f>D45+D47</f>
        <v>-6714561</v>
      </c>
      <c r="E49" s="28"/>
    </row>
    <row r="50" spans="1:5" x14ac:dyDescent="0.2">
      <c r="A50" s="77"/>
      <c r="B50" s="74"/>
      <c r="C50" s="76"/>
      <c r="D50" s="76"/>
    </row>
    <row r="51" spans="1:5" x14ac:dyDescent="0.2">
      <c r="A51" s="73" t="s">
        <v>459</v>
      </c>
      <c r="B51" s="74"/>
      <c r="C51" s="76"/>
      <c r="D51" s="76"/>
    </row>
    <row r="52" spans="1:5" x14ac:dyDescent="0.2">
      <c r="A52" s="73" t="s">
        <v>460</v>
      </c>
      <c r="B52" s="74"/>
      <c r="C52" s="32"/>
      <c r="D52" s="32">
        <v>0</v>
      </c>
    </row>
    <row r="53" spans="1:5" x14ac:dyDescent="0.2">
      <c r="A53" s="73" t="s">
        <v>461</v>
      </c>
      <c r="B53" s="74"/>
      <c r="C53" s="32">
        <v>-54705</v>
      </c>
      <c r="D53" s="32">
        <v>313211</v>
      </c>
    </row>
    <row r="54" spans="1:5" x14ac:dyDescent="0.2">
      <c r="A54" s="73" t="s">
        <v>431</v>
      </c>
      <c r="B54" s="74"/>
      <c r="C54" s="76"/>
      <c r="D54" s="76"/>
    </row>
    <row r="55" spans="1:5" x14ac:dyDescent="0.2">
      <c r="A55" s="73" t="s">
        <v>462</v>
      </c>
      <c r="B55" s="74"/>
      <c r="C55" s="76"/>
      <c r="D55" s="76"/>
    </row>
    <row r="56" spans="1:5" x14ac:dyDescent="0.2">
      <c r="A56" s="78" t="s">
        <v>463</v>
      </c>
      <c r="B56" s="82"/>
      <c r="C56" s="81">
        <f>SUM(C52:C55)</f>
        <v>-54705</v>
      </c>
      <c r="D56" s="81">
        <f>SUM(D52:D55)</f>
        <v>313211</v>
      </c>
    </row>
    <row r="57" spans="1:5" x14ac:dyDescent="0.2">
      <c r="A57" s="77"/>
      <c r="B57" s="74"/>
      <c r="C57" s="76"/>
      <c r="D57" s="76"/>
    </row>
    <row r="58" spans="1:5" x14ac:dyDescent="0.2">
      <c r="A58" s="73" t="s">
        <v>464</v>
      </c>
      <c r="B58" s="74"/>
      <c r="C58" s="76"/>
      <c r="D58" s="76"/>
    </row>
    <row r="59" spans="1:5" x14ac:dyDescent="0.2">
      <c r="A59" s="73" t="s">
        <v>465</v>
      </c>
      <c r="B59" s="74"/>
      <c r="C59" s="76">
        <v>-6930855</v>
      </c>
      <c r="D59" s="76">
        <v>4044450</v>
      </c>
    </row>
    <row r="60" spans="1:5" x14ac:dyDescent="0.2">
      <c r="A60" s="73" t="s">
        <v>433</v>
      </c>
      <c r="B60" s="74"/>
      <c r="C60" s="76"/>
      <c r="D60" s="76"/>
    </row>
    <row r="61" spans="1:5" x14ac:dyDescent="0.2">
      <c r="A61" s="73" t="s">
        <v>466</v>
      </c>
      <c r="B61" s="74"/>
      <c r="C61" s="76"/>
      <c r="D61" s="76"/>
    </row>
    <row r="62" spans="1:5" x14ac:dyDescent="0.2">
      <c r="A62" s="73" t="s">
        <v>467</v>
      </c>
      <c r="B62" s="74"/>
      <c r="C62" s="76"/>
      <c r="D62" s="76"/>
    </row>
    <row r="63" spans="1:5" x14ac:dyDescent="0.2">
      <c r="A63" s="73" t="s">
        <v>468</v>
      </c>
      <c r="B63" s="74"/>
      <c r="C63" s="76"/>
      <c r="D63" s="76"/>
    </row>
    <row r="64" spans="1:5" x14ac:dyDescent="0.2">
      <c r="A64" s="73" t="s">
        <v>432</v>
      </c>
      <c r="B64" s="74"/>
      <c r="C64" s="76"/>
      <c r="D64" s="76"/>
    </row>
    <row r="65" spans="1:6" x14ac:dyDescent="0.2">
      <c r="A65" s="78" t="s">
        <v>469</v>
      </c>
      <c r="B65" s="80"/>
      <c r="C65" s="81">
        <f>C59+C60+C61+C62+C63+C64</f>
        <v>-6930855</v>
      </c>
      <c r="D65" s="81">
        <f>D59+D60+D61+D62+D63+D64</f>
        <v>4044450</v>
      </c>
    </row>
    <row r="66" spans="1:6" x14ac:dyDescent="0.2">
      <c r="A66" s="77"/>
      <c r="B66" s="74"/>
      <c r="C66" s="76"/>
      <c r="D66" s="76"/>
      <c r="F66" s="28"/>
    </row>
    <row r="67" spans="1:6" x14ac:dyDescent="0.2">
      <c r="A67" s="73" t="s">
        <v>434</v>
      </c>
      <c r="B67" s="74"/>
      <c r="C67" s="83">
        <f>C49+C56+C65</f>
        <v>1879899</v>
      </c>
      <c r="D67" s="83">
        <f>D49+D56+D65</f>
        <v>-2356900</v>
      </c>
    </row>
    <row r="68" spans="1:6" x14ac:dyDescent="0.2">
      <c r="A68" s="77"/>
      <c r="B68" s="74"/>
      <c r="C68" s="76"/>
      <c r="D68" s="76"/>
    </row>
    <row r="69" spans="1:6" x14ac:dyDescent="0.2">
      <c r="A69" s="73" t="s">
        <v>435</v>
      </c>
      <c r="B69" s="74"/>
      <c r="C69" s="76">
        <v>839899</v>
      </c>
      <c r="D69" s="76">
        <v>2478715</v>
      </c>
      <c r="E69" s="28">
        <f>C70-C69-C67</f>
        <v>0</v>
      </c>
      <c r="F69" s="28">
        <f>D70-D69-D67</f>
        <v>0</v>
      </c>
    </row>
    <row r="70" spans="1:6" x14ac:dyDescent="0.2">
      <c r="A70" s="73" t="s">
        <v>436</v>
      </c>
      <c r="B70" s="74"/>
      <c r="C70" s="76">
        <f>C69+C67</f>
        <v>2719798</v>
      </c>
      <c r="D70" s="76">
        <v>121815</v>
      </c>
      <c r="F70" s="28"/>
    </row>
    <row r="71" spans="1:6" x14ac:dyDescent="0.2">
      <c r="A71" s="73"/>
      <c r="B71" s="74"/>
      <c r="C71" s="76"/>
      <c r="D71" s="76"/>
    </row>
    <row r="72" spans="1:6" x14ac:dyDescent="0.2">
      <c r="A72" s="73" t="s">
        <v>470</v>
      </c>
      <c r="B72" s="74"/>
      <c r="C72" s="76">
        <v>-37927</v>
      </c>
      <c r="D72" s="76">
        <v>-46215</v>
      </c>
    </row>
    <row r="73" spans="1:6" x14ac:dyDescent="0.2">
      <c r="C73" s="34"/>
    </row>
    <row r="74" spans="1:6" s="10" customFormat="1" ht="20.25" customHeight="1" x14ac:dyDescent="0.2">
      <c r="A74" s="24" t="s">
        <v>547</v>
      </c>
      <c r="B74" s="10" t="s">
        <v>549</v>
      </c>
      <c r="C74" s="19"/>
      <c r="D74" s="19"/>
      <c r="F74" s="19"/>
    </row>
    <row r="75" spans="1:6" s="10" customFormat="1" ht="25.5" customHeight="1" x14ac:dyDescent="0.2">
      <c r="A75" s="49" t="s">
        <v>546</v>
      </c>
      <c r="B75" s="10" t="s">
        <v>549</v>
      </c>
      <c r="C75" s="19"/>
      <c r="F75" s="19"/>
    </row>
    <row r="76" spans="1:6" s="10" customFormat="1" ht="20.25" customHeight="1" x14ac:dyDescent="0.2">
      <c r="A76" s="24" t="s">
        <v>548</v>
      </c>
      <c r="B76" s="10" t="s">
        <v>549</v>
      </c>
    </row>
    <row r="77" spans="1:6" s="10" customFormat="1" x14ac:dyDescent="0.2">
      <c r="A77" s="24"/>
    </row>
    <row r="78" spans="1:6" s="10" customFormat="1" x14ac:dyDescent="0.2">
      <c r="A78" s="29" t="s">
        <v>437</v>
      </c>
      <c r="C78" s="19"/>
    </row>
    <row r="79" spans="1:6" s="10" customFormat="1" x14ac:dyDescent="0.2">
      <c r="A79" s="24" t="s">
        <v>262</v>
      </c>
      <c r="B79" s="4"/>
      <c r="C79" s="34"/>
      <c r="D79" s="4"/>
      <c r="E79" s="4"/>
    </row>
  </sheetData>
  <mergeCells count="4">
    <mergeCell ref="A3:D3"/>
    <mergeCell ref="A4:D4"/>
    <mergeCell ref="A5:D5"/>
    <mergeCell ref="A6:D6"/>
  </mergeCells>
  <pageMargins left="0.70866141732283472" right="0.11811023622047245" top="0.15748031496062992" bottom="0.19685039370078741"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H55"/>
  <sheetViews>
    <sheetView workbookViewId="0">
      <selection activeCell="E39" sqref="E39"/>
    </sheetView>
  </sheetViews>
  <sheetFormatPr defaultRowHeight="12.75" x14ac:dyDescent="0.2"/>
  <cols>
    <col min="1" max="1" width="50.42578125" style="4" customWidth="1"/>
    <col min="2" max="2" width="12.28515625" style="4" customWidth="1"/>
    <col min="3" max="3" width="18.42578125" style="4" customWidth="1"/>
    <col min="4" max="4" width="12.7109375" style="4" customWidth="1"/>
    <col min="5" max="5" width="13.42578125" style="4" customWidth="1"/>
    <col min="6" max="6" width="11.28515625" style="4" customWidth="1"/>
    <col min="7" max="7" width="12.7109375" style="4" customWidth="1"/>
    <col min="8" max="8" width="13.85546875" style="4" customWidth="1"/>
    <col min="9" max="16384" width="9.140625" style="1"/>
  </cols>
  <sheetData>
    <row r="1" spans="1:8" ht="23.25" customHeight="1" x14ac:dyDescent="0.2">
      <c r="A1" s="53"/>
      <c r="E1" s="56"/>
      <c r="F1" s="56"/>
      <c r="G1" s="56"/>
      <c r="H1" s="53" t="s">
        <v>391</v>
      </c>
    </row>
    <row r="2" spans="1:8" x14ac:dyDescent="0.2">
      <c r="H2" s="4" t="s">
        <v>392</v>
      </c>
    </row>
    <row r="3" spans="1:8" x14ac:dyDescent="0.2">
      <c r="A3" s="148" t="s">
        <v>393</v>
      </c>
      <c r="B3" s="148"/>
      <c r="C3" s="148"/>
      <c r="D3" s="148"/>
      <c r="E3" s="148"/>
      <c r="F3" s="148"/>
      <c r="G3" s="148"/>
      <c r="H3" s="148"/>
    </row>
    <row r="4" spans="1:8" x14ac:dyDescent="0.2">
      <c r="A4" s="148" t="s">
        <v>288</v>
      </c>
      <c r="B4" s="148"/>
      <c r="C4" s="148"/>
      <c r="D4" s="148"/>
      <c r="E4" s="148"/>
      <c r="F4" s="148"/>
      <c r="G4" s="148"/>
      <c r="H4" s="148"/>
    </row>
    <row r="5" spans="1:8" x14ac:dyDescent="0.2">
      <c r="A5" s="148" t="s">
        <v>274</v>
      </c>
      <c r="B5" s="148"/>
      <c r="C5" s="148"/>
      <c r="D5" s="148"/>
      <c r="E5" s="148"/>
      <c r="F5" s="148"/>
      <c r="G5" s="148"/>
      <c r="H5" s="148"/>
    </row>
    <row r="6" spans="1:8" x14ac:dyDescent="0.2">
      <c r="A6" s="149" t="s">
        <v>545</v>
      </c>
      <c r="B6" s="149"/>
      <c r="C6" s="149"/>
      <c r="D6" s="149"/>
      <c r="E6" s="149"/>
      <c r="F6" s="149"/>
      <c r="G6" s="149"/>
      <c r="H6" s="149"/>
    </row>
    <row r="7" spans="1:8" x14ac:dyDescent="0.2">
      <c r="G7" s="7" t="s">
        <v>394</v>
      </c>
    </row>
    <row r="8" spans="1:8" s="2" customFormat="1" ht="25.5" x14ac:dyDescent="0.2">
      <c r="A8" s="5"/>
      <c r="B8" s="151" t="s">
        <v>395</v>
      </c>
      <c r="C8" s="151"/>
      <c r="D8" s="151"/>
      <c r="E8" s="151"/>
      <c r="F8" s="151"/>
      <c r="G8" s="57" t="s">
        <v>396</v>
      </c>
      <c r="H8" s="57" t="s">
        <v>397</v>
      </c>
    </row>
    <row r="9" spans="1:8" ht="38.25" x14ac:dyDescent="0.2">
      <c r="A9" s="5"/>
      <c r="B9" s="57" t="s">
        <v>380</v>
      </c>
      <c r="C9" s="57" t="s">
        <v>305</v>
      </c>
      <c r="D9" s="57" t="s">
        <v>383</v>
      </c>
      <c r="E9" s="57" t="s">
        <v>398</v>
      </c>
      <c r="F9" s="57" t="s">
        <v>290</v>
      </c>
      <c r="G9" s="58"/>
      <c r="H9" s="58"/>
    </row>
    <row r="10" spans="1:8" x14ac:dyDescent="0.2">
      <c r="A10" s="59">
        <v>1</v>
      </c>
      <c r="B10" s="59">
        <v>2</v>
      </c>
      <c r="C10" s="59">
        <v>3</v>
      </c>
      <c r="D10" s="59">
        <v>4</v>
      </c>
      <c r="E10" s="59">
        <v>5</v>
      </c>
      <c r="F10" s="59">
        <v>6</v>
      </c>
      <c r="G10" s="59">
        <v>7</v>
      </c>
      <c r="H10" s="59">
        <v>8</v>
      </c>
    </row>
    <row r="11" spans="1:8" x14ac:dyDescent="0.2">
      <c r="A11" s="60" t="s">
        <v>399</v>
      </c>
      <c r="B11" s="91">
        <v>11240188</v>
      </c>
      <c r="C11" s="92">
        <v>576714</v>
      </c>
      <c r="D11" s="92">
        <v>37605</v>
      </c>
      <c r="E11" s="92">
        <v>6608779</v>
      </c>
      <c r="F11" s="62">
        <f>SUM(B11:E11)</f>
        <v>18463286</v>
      </c>
      <c r="G11" s="61"/>
      <c r="H11" s="62">
        <f>F11+G11</f>
        <v>18463286</v>
      </c>
    </row>
    <row r="12" spans="1:8" x14ac:dyDescent="0.2">
      <c r="A12" s="60" t="s">
        <v>400</v>
      </c>
      <c r="B12" s="63"/>
      <c r="C12" s="64"/>
      <c r="D12" s="64"/>
      <c r="E12" s="64">
        <v>335251</v>
      </c>
      <c r="F12" s="62">
        <f t="shared" ref="F12:F29" si="0">SUM(B12:E12)</f>
        <v>335251</v>
      </c>
      <c r="G12" s="65"/>
      <c r="H12" s="62">
        <f t="shared" ref="H12:H48" si="1">F12+G12</f>
        <v>335251</v>
      </c>
    </row>
    <row r="13" spans="1:8" x14ac:dyDescent="0.2">
      <c r="A13" s="60" t="s">
        <v>401</v>
      </c>
      <c r="B13" s="63"/>
      <c r="C13" s="64"/>
      <c r="D13" s="64"/>
      <c r="E13" s="64"/>
      <c r="F13" s="62">
        <f t="shared" si="0"/>
        <v>0</v>
      </c>
      <c r="G13" s="66"/>
      <c r="H13" s="62">
        <f t="shared" si="1"/>
        <v>0</v>
      </c>
    </row>
    <row r="14" spans="1:8" x14ac:dyDescent="0.2">
      <c r="A14" s="60" t="s">
        <v>402</v>
      </c>
      <c r="B14" s="63"/>
      <c r="C14" s="64"/>
      <c r="D14" s="64">
        <v>-37605</v>
      </c>
      <c r="E14" s="64"/>
      <c r="F14" s="62">
        <f t="shared" si="0"/>
        <v>-37605</v>
      </c>
      <c r="G14" s="65"/>
      <c r="H14" s="62">
        <f t="shared" si="1"/>
        <v>-37605</v>
      </c>
    </row>
    <row r="15" spans="1:8" ht="25.5" x14ac:dyDescent="0.2">
      <c r="A15" s="60" t="s">
        <v>403</v>
      </c>
      <c r="B15" s="63"/>
      <c r="C15" s="64">
        <v>-1416525</v>
      </c>
      <c r="D15" s="64"/>
      <c r="E15" s="64"/>
      <c r="F15" s="62">
        <f t="shared" si="0"/>
        <v>-1416525</v>
      </c>
      <c r="G15" s="65"/>
      <c r="H15" s="62">
        <f t="shared" si="1"/>
        <v>-1416525</v>
      </c>
    </row>
    <row r="16" spans="1:8" x14ac:dyDescent="0.2">
      <c r="A16" s="60" t="s">
        <v>404</v>
      </c>
      <c r="B16" s="63"/>
      <c r="C16" s="64"/>
      <c r="D16" s="64"/>
      <c r="E16" s="64"/>
      <c r="F16" s="62">
        <f t="shared" si="0"/>
        <v>0</v>
      </c>
      <c r="G16" s="65"/>
      <c r="H16" s="62">
        <f t="shared" si="1"/>
        <v>0</v>
      </c>
    </row>
    <row r="17" spans="1:8" x14ac:dyDescent="0.2">
      <c r="A17" s="60" t="s">
        <v>405</v>
      </c>
      <c r="B17" s="63"/>
      <c r="C17" s="64"/>
      <c r="D17" s="64">
        <v>715359</v>
      </c>
      <c r="E17" s="64"/>
      <c r="F17" s="62">
        <f t="shared" si="0"/>
        <v>715359</v>
      </c>
      <c r="G17" s="65"/>
      <c r="H17" s="62">
        <f t="shared" si="1"/>
        <v>715359</v>
      </c>
    </row>
    <row r="18" spans="1:8" ht="25.5" x14ac:dyDescent="0.2">
      <c r="A18" s="60" t="s">
        <v>406</v>
      </c>
      <c r="B18" s="63"/>
      <c r="C18" s="64"/>
      <c r="D18" s="64"/>
      <c r="E18" s="64"/>
      <c r="F18" s="62">
        <f t="shared" si="0"/>
        <v>0</v>
      </c>
      <c r="G18" s="65"/>
      <c r="H18" s="62">
        <f t="shared" si="1"/>
        <v>0</v>
      </c>
    </row>
    <row r="19" spans="1:8" x14ac:dyDescent="0.2">
      <c r="A19" s="60" t="s">
        <v>407</v>
      </c>
      <c r="B19" s="63"/>
      <c r="C19" s="64"/>
      <c r="D19" s="64"/>
      <c r="E19" s="64">
        <v>4020462</v>
      </c>
      <c r="F19" s="62">
        <f t="shared" si="0"/>
        <v>4020462</v>
      </c>
      <c r="G19" s="65"/>
      <c r="H19" s="62">
        <f t="shared" si="1"/>
        <v>4020462</v>
      </c>
    </row>
    <row r="20" spans="1:8" x14ac:dyDescent="0.2">
      <c r="A20" s="60" t="s">
        <v>408</v>
      </c>
      <c r="B20" s="63"/>
      <c r="C20" s="64"/>
      <c r="D20" s="64"/>
      <c r="E20" s="64"/>
      <c r="F20" s="62">
        <f t="shared" si="0"/>
        <v>0</v>
      </c>
      <c r="G20" s="65"/>
      <c r="H20" s="62">
        <f t="shared" si="1"/>
        <v>0</v>
      </c>
    </row>
    <row r="21" spans="1:8" x14ac:dyDescent="0.2">
      <c r="A21" s="60" t="s">
        <v>409</v>
      </c>
      <c r="B21" s="63"/>
      <c r="C21" s="64"/>
      <c r="D21" s="64"/>
      <c r="E21" s="64">
        <v>-1999991</v>
      </c>
      <c r="F21" s="62">
        <f t="shared" si="0"/>
        <v>-1999991</v>
      </c>
      <c r="G21" s="65"/>
      <c r="H21" s="62">
        <f t="shared" si="1"/>
        <v>-1999991</v>
      </c>
    </row>
    <row r="22" spans="1:8" x14ac:dyDescent="0.2">
      <c r="A22" s="60" t="s">
        <v>410</v>
      </c>
      <c r="B22" s="63"/>
      <c r="C22" s="64"/>
      <c r="D22" s="64"/>
      <c r="E22" s="64"/>
      <c r="F22" s="62">
        <f t="shared" si="0"/>
        <v>0</v>
      </c>
      <c r="G22" s="65"/>
      <c r="H22" s="62">
        <f t="shared" si="1"/>
        <v>0</v>
      </c>
    </row>
    <row r="23" spans="1:8" x14ac:dyDescent="0.2">
      <c r="A23" s="60" t="s">
        <v>411</v>
      </c>
      <c r="B23" s="63"/>
      <c r="C23" s="64"/>
      <c r="D23" s="64"/>
      <c r="E23" s="64"/>
      <c r="F23" s="62">
        <f t="shared" si="0"/>
        <v>0</v>
      </c>
      <c r="G23" s="65"/>
      <c r="H23" s="62">
        <f t="shared" si="1"/>
        <v>0</v>
      </c>
    </row>
    <row r="24" spans="1:8" x14ac:dyDescent="0.2">
      <c r="A24" s="60" t="s">
        <v>412</v>
      </c>
      <c r="B24" s="63"/>
      <c r="C24" s="64"/>
      <c r="D24" s="64"/>
      <c r="E24" s="64"/>
      <c r="F24" s="62">
        <f t="shared" si="0"/>
        <v>0</v>
      </c>
      <c r="G24" s="66"/>
      <c r="H24" s="62">
        <f t="shared" si="1"/>
        <v>0</v>
      </c>
    </row>
    <row r="25" spans="1:8" x14ac:dyDescent="0.2">
      <c r="A25" s="60" t="s">
        <v>302</v>
      </c>
      <c r="B25" s="63"/>
      <c r="C25" s="64"/>
      <c r="D25" s="64"/>
      <c r="E25" s="64"/>
      <c r="F25" s="62">
        <f t="shared" si="0"/>
        <v>0</v>
      </c>
      <c r="G25" s="65"/>
      <c r="H25" s="62">
        <f t="shared" si="1"/>
        <v>0</v>
      </c>
    </row>
    <row r="26" spans="1:8" x14ac:dyDescent="0.2">
      <c r="A26" s="60" t="s">
        <v>413</v>
      </c>
      <c r="B26" s="63"/>
      <c r="C26" s="64"/>
      <c r="D26" s="64"/>
      <c r="E26" s="64"/>
      <c r="F26" s="62">
        <f t="shared" si="0"/>
        <v>0</v>
      </c>
      <c r="G26" s="65"/>
      <c r="H26" s="62">
        <f t="shared" si="1"/>
        <v>0</v>
      </c>
    </row>
    <row r="27" spans="1:8" x14ac:dyDescent="0.2">
      <c r="A27" s="60" t="s">
        <v>414</v>
      </c>
      <c r="B27" s="63"/>
      <c r="C27" s="64"/>
      <c r="D27" s="64"/>
      <c r="E27" s="64"/>
      <c r="F27" s="62">
        <f t="shared" si="0"/>
        <v>0</v>
      </c>
      <c r="G27" s="65"/>
      <c r="H27" s="62">
        <f t="shared" si="1"/>
        <v>0</v>
      </c>
    </row>
    <row r="28" spans="1:8" x14ac:dyDescent="0.2">
      <c r="A28" s="60" t="s">
        <v>415</v>
      </c>
      <c r="B28" s="63"/>
      <c r="C28" s="64"/>
      <c r="D28" s="64"/>
      <c r="E28" s="64"/>
      <c r="F28" s="62">
        <f t="shared" si="0"/>
        <v>0</v>
      </c>
      <c r="G28" s="65"/>
      <c r="H28" s="62">
        <f t="shared" si="1"/>
        <v>0</v>
      </c>
    </row>
    <row r="29" spans="1:8" x14ac:dyDescent="0.2">
      <c r="A29" s="60" t="s">
        <v>416</v>
      </c>
      <c r="B29" s="91">
        <f>SUM(B11:B28)</f>
        <v>11240188</v>
      </c>
      <c r="C29" s="91">
        <f>SUM(C11:C28)</f>
        <v>-839811</v>
      </c>
      <c r="D29" s="91">
        <f>SUM(D11:D28)</f>
        <v>715359</v>
      </c>
      <c r="E29" s="91">
        <f>SUM(E11:E28)</f>
        <v>8964501</v>
      </c>
      <c r="F29" s="62">
        <f t="shared" si="0"/>
        <v>20080237</v>
      </c>
      <c r="G29" s="65"/>
      <c r="H29" s="62">
        <f t="shared" si="1"/>
        <v>20080237</v>
      </c>
    </row>
    <row r="30" spans="1:8" x14ac:dyDescent="0.2">
      <c r="A30" s="60" t="s">
        <v>400</v>
      </c>
      <c r="B30" s="63"/>
      <c r="C30" s="64"/>
      <c r="D30" s="64"/>
      <c r="E30" s="64"/>
      <c r="F30" s="62">
        <f t="shared" ref="F30:F48" si="2">SUM(B30:E30)</f>
        <v>0</v>
      </c>
      <c r="G30" s="65"/>
      <c r="H30" s="62">
        <f t="shared" si="1"/>
        <v>0</v>
      </c>
    </row>
    <row r="31" spans="1:8" x14ac:dyDescent="0.2">
      <c r="A31" s="60" t="s">
        <v>417</v>
      </c>
      <c r="B31" s="63"/>
      <c r="C31" s="64"/>
      <c r="D31" s="64"/>
      <c r="E31" s="64"/>
      <c r="F31" s="62">
        <f t="shared" si="2"/>
        <v>0</v>
      </c>
      <c r="G31" s="65"/>
      <c r="H31" s="62">
        <f t="shared" si="1"/>
        <v>0</v>
      </c>
    </row>
    <row r="32" spans="1:8" x14ac:dyDescent="0.2">
      <c r="A32" s="60" t="s">
        <v>402</v>
      </c>
      <c r="B32" s="63"/>
      <c r="C32" s="64"/>
      <c r="D32" s="64">
        <f>Ф1!C108-Ф1!D108</f>
        <v>0</v>
      </c>
      <c r="E32" s="64"/>
      <c r="F32" s="62">
        <f t="shared" si="2"/>
        <v>0</v>
      </c>
      <c r="G32" s="65"/>
      <c r="H32" s="62">
        <f t="shared" si="1"/>
        <v>0</v>
      </c>
    </row>
    <row r="33" spans="1:8" ht="25.5" x14ac:dyDescent="0.2">
      <c r="A33" s="60" t="s">
        <v>403</v>
      </c>
      <c r="B33" s="63"/>
      <c r="C33" s="64">
        <f>Ф1!C107-Ф1!D107</f>
        <v>319457</v>
      </c>
      <c r="D33" s="64"/>
      <c r="E33" s="64"/>
      <c r="F33" s="62">
        <f t="shared" si="2"/>
        <v>319457</v>
      </c>
      <c r="G33" s="65"/>
      <c r="H33" s="62">
        <f t="shared" si="1"/>
        <v>319457</v>
      </c>
    </row>
    <row r="34" spans="1:8" x14ac:dyDescent="0.2">
      <c r="A34" s="60" t="s">
        <v>404</v>
      </c>
      <c r="B34" s="63"/>
      <c r="C34" s="64"/>
      <c r="D34" s="64"/>
      <c r="E34" s="64"/>
      <c r="F34" s="62">
        <f t="shared" si="2"/>
        <v>0</v>
      </c>
      <c r="G34" s="65"/>
      <c r="H34" s="62">
        <f t="shared" si="1"/>
        <v>0</v>
      </c>
    </row>
    <row r="35" spans="1:8" x14ac:dyDescent="0.2">
      <c r="A35" s="60" t="s">
        <v>405</v>
      </c>
      <c r="B35" s="63"/>
      <c r="C35" s="64"/>
      <c r="D35" s="64">
        <f>Ф1!C110-Ф1!D110</f>
        <v>-55075</v>
      </c>
      <c r="E35" s="64"/>
      <c r="F35" s="62">
        <f t="shared" si="2"/>
        <v>-55075</v>
      </c>
      <c r="G35" s="65"/>
      <c r="H35" s="62">
        <f t="shared" si="1"/>
        <v>-55075</v>
      </c>
    </row>
    <row r="36" spans="1:8" ht="25.5" x14ac:dyDescent="0.2">
      <c r="A36" s="60" t="s">
        <v>406</v>
      </c>
      <c r="B36" s="63"/>
      <c r="C36" s="64"/>
      <c r="D36" s="64"/>
      <c r="E36" s="64"/>
      <c r="F36" s="62">
        <f t="shared" si="2"/>
        <v>0</v>
      </c>
      <c r="G36" s="65"/>
      <c r="H36" s="62">
        <f t="shared" si="1"/>
        <v>0</v>
      </c>
    </row>
    <row r="37" spans="1:8" x14ac:dyDescent="0.2">
      <c r="A37" s="60" t="s">
        <v>407</v>
      </c>
      <c r="B37" s="63"/>
      <c r="C37" s="64"/>
      <c r="D37" s="64"/>
      <c r="E37" s="64">
        <f>Ф1!C114</f>
        <v>4724090</v>
      </c>
      <c r="F37" s="62">
        <f t="shared" si="2"/>
        <v>4724090</v>
      </c>
      <c r="G37" s="65"/>
      <c r="H37" s="62">
        <f t="shared" si="1"/>
        <v>4724090</v>
      </c>
    </row>
    <row r="38" spans="1:8" x14ac:dyDescent="0.2">
      <c r="A38" s="60" t="s">
        <v>408</v>
      </c>
      <c r="B38" s="63"/>
      <c r="C38" s="64"/>
      <c r="D38" s="64"/>
      <c r="E38" s="64"/>
      <c r="F38" s="62">
        <f t="shared" si="2"/>
        <v>0</v>
      </c>
      <c r="G38" s="65"/>
      <c r="H38" s="62">
        <f t="shared" si="1"/>
        <v>0</v>
      </c>
    </row>
    <row r="39" spans="1:8" x14ac:dyDescent="0.2">
      <c r="A39" s="60" t="s">
        <v>409</v>
      </c>
      <c r="B39" s="63"/>
      <c r="C39" s="64"/>
      <c r="D39" s="64"/>
      <c r="E39" s="113">
        <f>-1999992+1</f>
        <v>-1999991</v>
      </c>
      <c r="F39" s="62">
        <f t="shared" si="2"/>
        <v>-1999991</v>
      </c>
      <c r="G39" s="65"/>
      <c r="H39" s="62">
        <f t="shared" si="1"/>
        <v>-1999991</v>
      </c>
    </row>
    <row r="40" spans="1:8" x14ac:dyDescent="0.2">
      <c r="A40" s="60" t="s">
        <v>410</v>
      </c>
      <c r="B40" s="63"/>
      <c r="C40" s="64"/>
      <c r="D40" s="64"/>
      <c r="E40" s="64"/>
      <c r="F40" s="62">
        <f t="shared" si="2"/>
        <v>0</v>
      </c>
      <c r="G40" s="65"/>
      <c r="H40" s="62">
        <f t="shared" si="1"/>
        <v>0</v>
      </c>
    </row>
    <row r="41" spans="1:8" x14ac:dyDescent="0.2">
      <c r="A41" s="60" t="s">
        <v>411</v>
      </c>
      <c r="B41" s="63"/>
      <c r="C41" s="64"/>
      <c r="D41" s="64"/>
      <c r="E41" s="64"/>
      <c r="F41" s="62">
        <f t="shared" si="2"/>
        <v>0</v>
      </c>
      <c r="G41" s="65"/>
      <c r="H41" s="62">
        <f t="shared" si="1"/>
        <v>0</v>
      </c>
    </row>
    <row r="42" spans="1:8" x14ac:dyDescent="0.2">
      <c r="A42" s="60" t="s">
        <v>412</v>
      </c>
      <c r="B42" s="63"/>
      <c r="C42" s="64"/>
      <c r="D42" s="64"/>
      <c r="E42" s="64"/>
      <c r="F42" s="62">
        <f t="shared" si="2"/>
        <v>0</v>
      </c>
      <c r="G42" s="65"/>
      <c r="H42" s="62">
        <f t="shared" si="1"/>
        <v>0</v>
      </c>
    </row>
    <row r="43" spans="1:8" x14ac:dyDescent="0.2">
      <c r="A43" s="60" t="s">
        <v>302</v>
      </c>
      <c r="B43" s="63"/>
      <c r="C43" s="64"/>
      <c r="D43" s="64"/>
      <c r="E43" s="64"/>
      <c r="F43" s="62">
        <f t="shared" si="2"/>
        <v>0</v>
      </c>
      <c r="G43" s="65"/>
      <c r="H43" s="62">
        <f t="shared" si="1"/>
        <v>0</v>
      </c>
    </row>
    <row r="44" spans="1:8" x14ac:dyDescent="0.2">
      <c r="A44" s="60" t="s">
        <v>418</v>
      </c>
      <c r="B44" s="63"/>
      <c r="C44" s="64"/>
      <c r="D44" s="64"/>
      <c r="E44" s="64"/>
      <c r="F44" s="62">
        <f t="shared" si="2"/>
        <v>0</v>
      </c>
      <c r="G44" s="65"/>
      <c r="H44" s="62">
        <f t="shared" si="1"/>
        <v>0</v>
      </c>
    </row>
    <row r="45" spans="1:8" x14ac:dyDescent="0.2">
      <c r="A45" s="60" t="s">
        <v>419</v>
      </c>
      <c r="B45" s="63"/>
      <c r="C45" s="64"/>
      <c r="D45" s="64"/>
      <c r="E45" s="64"/>
      <c r="F45" s="62">
        <f t="shared" si="2"/>
        <v>0</v>
      </c>
      <c r="G45" s="65"/>
      <c r="H45" s="62">
        <f t="shared" si="1"/>
        <v>0</v>
      </c>
    </row>
    <row r="46" spans="1:8" x14ac:dyDescent="0.2">
      <c r="A46" s="60" t="s">
        <v>420</v>
      </c>
      <c r="B46" s="63"/>
      <c r="C46" s="64"/>
      <c r="D46" s="64"/>
      <c r="E46" s="64"/>
      <c r="F46" s="62">
        <f t="shared" si="2"/>
        <v>0</v>
      </c>
      <c r="G46" s="65"/>
      <c r="H46" s="62">
        <f t="shared" si="1"/>
        <v>0</v>
      </c>
    </row>
    <row r="47" spans="1:8" x14ac:dyDescent="0.2">
      <c r="A47" s="60" t="s">
        <v>421</v>
      </c>
      <c r="B47" s="63"/>
      <c r="C47" s="64"/>
      <c r="D47" s="64"/>
      <c r="E47" s="64"/>
      <c r="F47" s="62">
        <f t="shared" si="2"/>
        <v>0</v>
      </c>
      <c r="G47" s="65"/>
      <c r="H47" s="62">
        <f t="shared" si="1"/>
        <v>0</v>
      </c>
    </row>
    <row r="48" spans="1:8" x14ac:dyDescent="0.2">
      <c r="A48" s="60" t="s">
        <v>422</v>
      </c>
      <c r="B48" s="67">
        <f>SUM(B29:B47)</f>
        <v>11240188</v>
      </c>
      <c r="C48" s="67">
        <f>SUM(C29:C47)</f>
        <v>-520354</v>
      </c>
      <c r="D48" s="67">
        <f>SUM(D29:D47)</f>
        <v>660284</v>
      </c>
      <c r="E48" s="67">
        <f>SUM(E29:E47)</f>
        <v>11688600</v>
      </c>
      <c r="F48" s="62">
        <f t="shared" si="2"/>
        <v>23068718</v>
      </c>
      <c r="G48" s="67">
        <f>SUM(G29:G40)</f>
        <v>0</v>
      </c>
      <c r="H48" s="140">
        <f t="shared" si="1"/>
        <v>23068718</v>
      </c>
    </row>
    <row r="50" spans="1:6" s="10" customFormat="1" ht="20.25" customHeight="1" x14ac:dyDescent="0.2">
      <c r="A50" s="24" t="s">
        <v>547</v>
      </c>
      <c r="C50" s="10" t="s">
        <v>549</v>
      </c>
      <c r="D50" s="19"/>
      <c r="F50" s="19"/>
    </row>
    <row r="51" spans="1:6" s="10" customFormat="1" ht="25.5" customHeight="1" x14ac:dyDescent="0.2">
      <c r="A51" s="150" t="s">
        <v>546</v>
      </c>
      <c r="B51" s="150"/>
      <c r="C51" s="10" t="s">
        <v>549</v>
      </c>
      <c r="F51" s="19"/>
    </row>
    <row r="52" spans="1:6" s="10" customFormat="1" ht="20.25" customHeight="1" x14ac:dyDescent="0.2">
      <c r="A52" s="24" t="s">
        <v>548</v>
      </c>
      <c r="C52" s="10" t="s">
        <v>549</v>
      </c>
    </row>
    <row r="53" spans="1:6" s="10" customFormat="1" x14ac:dyDescent="0.2">
      <c r="A53" s="24"/>
    </row>
    <row r="54" spans="1:6" s="10" customFormat="1" x14ac:dyDescent="0.2">
      <c r="A54" s="29" t="s">
        <v>437</v>
      </c>
      <c r="C54" s="19"/>
    </row>
    <row r="55" spans="1:6" s="10" customFormat="1" x14ac:dyDescent="0.2">
      <c r="A55" s="24" t="s">
        <v>262</v>
      </c>
      <c r="B55" s="4"/>
      <c r="C55" s="34"/>
      <c r="D55" s="4"/>
      <c r="E55" s="4"/>
    </row>
  </sheetData>
  <mergeCells count="6">
    <mergeCell ref="A51:B51"/>
    <mergeCell ref="A3:H3"/>
    <mergeCell ref="A4:H4"/>
    <mergeCell ref="A5:H5"/>
    <mergeCell ref="A6:H6"/>
    <mergeCell ref="B8:F8"/>
  </mergeCells>
  <pageMargins left="0.70866141732283472" right="0.31496062992125984" top="0.35433070866141736" bottom="0.15748031496062992"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27"/>
  <sheetViews>
    <sheetView view="pageBreakPreview" zoomScaleNormal="100" zoomScaleSheetLayoutView="100" workbookViewId="0">
      <selection activeCell="E14" sqref="E14"/>
    </sheetView>
  </sheetViews>
  <sheetFormatPr defaultRowHeight="12.75" x14ac:dyDescent="0.2"/>
  <cols>
    <col min="1" max="1" width="55.42578125" style="10" customWidth="1"/>
    <col min="2" max="2" width="6.85546875" style="10" customWidth="1"/>
    <col min="3" max="3" width="15.85546875" style="10" customWidth="1"/>
    <col min="4" max="4" width="17.7109375" style="10" customWidth="1"/>
    <col min="5" max="5" width="19" customWidth="1"/>
    <col min="6" max="16384" width="9.140625" style="10"/>
  </cols>
  <sheetData>
    <row r="1" spans="1:5" ht="48.75" customHeight="1" x14ac:dyDescent="0.2">
      <c r="C1" s="152" t="s">
        <v>355</v>
      </c>
      <c r="D1" s="153"/>
    </row>
    <row r="2" spans="1:5" ht="21" customHeight="1" x14ac:dyDescent="0.2">
      <c r="C2" s="8"/>
      <c r="D2" s="9" t="s">
        <v>356</v>
      </c>
    </row>
    <row r="3" spans="1:5" x14ac:dyDescent="0.2">
      <c r="A3" s="154" t="s">
        <v>295</v>
      </c>
      <c r="B3" s="154"/>
      <c r="C3" s="154"/>
      <c r="D3" s="154"/>
    </row>
    <row r="4" spans="1:5" x14ac:dyDescent="0.2">
      <c r="A4" s="149"/>
      <c r="B4" s="149"/>
      <c r="C4" s="149"/>
      <c r="D4" s="149"/>
    </row>
    <row r="5" spans="1:5" x14ac:dyDescent="0.2">
      <c r="A5" s="155" t="s">
        <v>288</v>
      </c>
      <c r="B5" s="155"/>
      <c r="C5" s="155"/>
      <c r="D5" s="155"/>
    </row>
    <row r="6" spans="1:5" x14ac:dyDescent="0.2">
      <c r="A6" s="149" t="s">
        <v>542</v>
      </c>
      <c r="B6" s="149"/>
      <c r="C6" s="149"/>
      <c r="D6" s="149"/>
    </row>
    <row r="7" spans="1:5" s="11" customFormat="1" x14ac:dyDescent="0.2">
      <c r="D7" s="12" t="s">
        <v>357</v>
      </c>
      <c r="E7"/>
    </row>
    <row r="8" spans="1:5" ht="38.25" x14ac:dyDescent="0.2">
      <c r="A8" s="13" t="s">
        <v>296</v>
      </c>
      <c r="B8" s="84" t="s">
        <v>358</v>
      </c>
      <c r="C8" s="13" t="s">
        <v>297</v>
      </c>
      <c r="D8" s="13" t="s">
        <v>298</v>
      </c>
    </row>
    <row r="9" spans="1:5" x14ac:dyDescent="0.2">
      <c r="A9" s="14">
        <v>1</v>
      </c>
      <c r="B9" s="85">
        <v>2</v>
      </c>
      <c r="C9" s="14">
        <v>3</v>
      </c>
      <c r="D9" s="14">
        <v>4</v>
      </c>
    </row>
    <row r="10" spans="1:5" x14ac:dyDescent="0.2">
      <c r="A10" s="15" t="s">
        <v>299</v>
      </c>
      <c r="B10" s="86"/>
      <c r="C10" s="25"/>
      <c r="D10" s="16"/>
    </row>
    <row r="11" spans="1:5" x14ac:dyDescent="0.2">
      <c r="A11" s="17" t="s">
        <v>359</v>
      </c>
      <c r="B11" s="87" t="s">
        <v>257</v>
      </c>
      <c r="C11" s="25">
        <f>SUM(C13:C14)</f>
        <v>577280</v>
      </c>
      <c r="D11" s="25">
        <f>SUM(D13:D14)</f>
        <v>188575</v>
      </c>
    </row>
    <row r="12" spans="1:5" x14ac:dyDescent="0.2">
      <c r="A12" s="17" t="s">
        <v>302</v>
      </c>
      <c r="B12" s="87" t="s">
        <v>390</v>
      </c>
      <c r="C12" s="16"/>
      <c r="D12" s="16"/>
    </row>
    <row r="13" spans="1:5" x14ac:dyDescent="0.2">
      <c r="A13" s="17" t="s">
        <v>30</v>
      </c>
      <c r="B13" s="87" t="s">
        <v>247</v>
      </c>
      <c r="C13" s="16"/>
      <c r="D13" s="16"/>
    </row>
    <row r="14" spans="1:5" ht="25.5" x14ac:dyDescent="0.2">
      <c r="A14" s="17" t="s">
        <v>31</v>
      </c>
      <c r="B14" s="87" t="s">
        <v>248</v>
      </c>
      <c r="C14" s="32">
        <v>577280</v>
      </c>
      <c r="D14" s="32">
        <v>188575</v>
      </c>
      <c r="E14" s="111" t="e">
        <f>#REF!+#REF!-C14</f>
        <v>#REF!</v>
      </c>
    </row>
    <row r="15" spans="1:5" x14ac:dyDescent="0.2">
      <c r="A15" s="17" t="s">
        <v>360</v>
      </c>
      <c r="B15" s="87">
        <v>2</v>
      </c>
      <c r="C15" s="32">
        <v>0</v>
      </c>
      <c r="D15" s="32">
        <v>0</v>
      </c>
    </row>
    <row r="16" spans="1:5" x14ac:dyDescent="0.2">
      <c r="A16" s="17" t="s">
        <v>366</v>
      </c>
      <c r="B16" s="87" t="s">
        <v>3</v>
      </c>
      <c r="C16" s="32">
        <v>19431</v>
      </c>
      <c r="D16" s="32">
        <v>780104</v>
      </c>
      <c r="E16" s="111" t="e">
        <f>#REF!-C16</f>
        <v>#REF!</v>
      </c>
    </row>
    <row r="17" spans="1:5" x14ac:dyDescent="0.2">
      <c r="A17" s="17" t="s">
        <v>302</v>
      </c>
      <c r="B17" s="87" t="s">
        <v>390</v>
      </c>
      <c r="C17" s="32"/>
      <c r="D17" s="32"/>
    </row>
    <row r="18" spans="1:5" x14ac:dyDescent="0.2">
      <c r="A18" s="17" t="s">
        <v>32</v>
      </c>
      <c r="B18" s="87" t="s">
        <v>252</v>
      </c>
      <c r="C18" s="32">
        <v>57</v>
      </c>
      <c r="D18" s="32">
        <v>790</v>
      </c>
      <c r="E18" s="111" t="e">
        <f>#REF!-C18</f>
        <v>#REF!</v>
      </c>
    </row>
    <row r="19" spans="1:5" x14ac:dyDescent="0.2">
      <c r="A19" s="17" t="s">
        <v>365</v>
      </c>
      <c r="B19" s="87" t="s">
        <v>361</v>
      </c>
      <c r="C19" s="32">
        <v>0</v>
      </c>
      <c r="D19" s="32"/>
    </row>
    <row r="20" spans="1:5" x14ac:dyDescent="0.2">
      <c r="A20" s="17" t="s">
        <v>302</v>
      </c>
      <c r="B20" s="87" t="s">
        <v>390</v>
      </c>
      <c r="C20" s="32"/>
      <c r="D20" s="32"/>
    </row>
    <row r="21" spans="1:5" x14ac:dyDescent="0.2">
      <c r="A21" s="17" t="s">
        <v>32</v>
      </c>
      <c r="B21" s="87" t="s">
        <v>347</v>
      </c>
      <c r="C21" s="32">
        <v>0</v>
      </c>
      <c r="D21" s="32"/>
    </row>
    <row r="22" spans="1:5" ht="25.5" x14ac:dyDescent="0.2">
      <c r="A22" s="17" t="s">
        <v>309</v>
      </c>
      <c r="B22" s="87" t="s">
        <v>318</v>
      </c>
      <c r="C22" s="32">
        <v>15583881</v>
      </c>
      <c r="D22" s="32">
        <v>3298663</v>
      </c>
      <c r="E22" s="111"/>
    </row>
    <row r="23" spans="1:5" x14ac:dyDescent="0.2">
      <c r="A23" s="17" t="s">
        <v>302</v>
      </c>
      <c r="B23" s="87"/>
      <c r="C23" s="32"/>
      <c r="D23" s="32"/>
    </row>
    <row r="24" spans="1:5" x14ac:dyDescent="0.2">
      <c r="A24" s="17" t="s">
        <v>32</v>
      </c>
      <c r="B24" s="87" t="s">
        <v>348</v>
      </c>
      <c r="C24" s="32">
        <v>100968</v>
      </c>
      <c r="D24" s="32">
        <v>25338</v>
      </c>
      <c r="E24" s="111"/>
    </row>
    <row r="25" spans="1:5" ht="25.5" x14ac:dyDescent="0.2">
      <c r="A25" s="17" t="s">
        <v>499</v>
      </c>
      <c r="B25" s="87" t="s">
        <v>319</v>
      </c>
      <c r="C25" s="32">
        <v>4906101</v>
      </c>
      <c r="D25" s="32">
        <v>7120029</v>
      </c>
      <c r="E25" s="111"/>
    </row>
    <row r="26" spans="1:5" x14ac:dyDescent="0.2">
      <c r="A26" s="17" t="s">
        <v>302</v>
      </c>
      <c r="B26" s="87" t="s">
        <v>390</v>
      </c>
      <c r="C26" s="32"/>
      <c r="D26" s="32"/>
    </row>
    <row r="27" spans="1:5" x14ac:dyDescent="0.2">
      <c r="A27" s="17" t="s">
        <v>33</v>
      </c>
      <c r="B27" s="87" t="s">
        <v>34</v>
      </c>
      <c r="C27" s="32">
        <v>70457</v>
      </c>
      <c r="D27" s="32">
        <v>71414</v>
      </c>
      <c r="E27" s="111"/>
    </row>
    <row r="28" spans="1:5" ht="25.5" x14ac:dyDescent="0.2">
      <c r="A28" s="17" t="s">
        <v>500</v>
      </c>
      <c r="B28" s="87" t="s">
        <v>320</v>
      </c>
      <c r="C28" s="32"/>
      <c r="D28" s="32"/>
    </row>
    <row r="29" spans="1:5" x14ac:dyDescent="0.2">
      <c r="A29" s="17" t="s">
        <v>302</v>
      </c>
      <c r="B29" s="87" t="s">
        <v>390</v>
      </c>
      <c r="C29" s="32"/>
      <c r="D29" s="32"/>
    </row>
    <row r="30" spans="1:5" x14ac:dyDescent="0.2">
      <c r="A30" s="17" t="s">
        <v>33</v>
      </c>
      <c r="B30" s="87" t="s">
        <v>35</v>
      </c>
      <c r="C30" s="32"/>
      <c r="D30" s="32"/>
    </row>
    <row r="31" spans="1:5" x14ac:dyDescent="0.2">
      <c r="A31" s="17" t="s">
        <v>367</v>
      </c>
      <c r="B31" s="87" t="s">
        <v>364</v>
      </c>
      <c r="C31" s="32">
        <v>0</v>
      </c>
      <c r="D31" s="32"/>
      <c r="E31" s="111"/>
    </row>
    <row r="32" spans="1:5" ht="25.5" x14ac:dyDescent="0.2">
      <c r="A32" s="17" t="s">
        <v>368</v>
      </c>
      <c r="B32" s="87" t="s">
        <v>321</v>
      </c>
      <c r="C32" s="32"/>
      <c r="D32" s="32"/>
    </row>
    <row r="33" spans="1:5" x14ac:dyDescent="0.2">
      <c r="A33" s="17" t="s">
        <v>301</v>
      </c>
      <c r="B33" s="87" t="s">
        <v>322</v>
      </c>
      <c r="C33" s="32"/>
      <c r="D33" s="32"/>
      <c r="E33" s="111"/>
    </row>
    <row r="34" spans="1:5" ht="25.5" x14ac:dyDescent="0.2">
      <c r="A34" s="17" t="s">
        <v>369</v>
      </c>
      <c r="B34" s="87" t="s">
        <v>323</v>
      </c>
      <c r="C34" s="32"/>
      <c r="D34" s="32"/>
      <c r="E34" s="111"/>
    </row>
    <row r="35" spans="1:5" ht="25.5" x14ac:dyDescent="0.2">
      <c r="A35" s="17" t="s">
        <v>371</v>
      </c>
      <c r="B35" s="87" t="s">
        <v>325</v>
      </c>
      <c r="C35" s="32"/>
      <c r="D35" s="32"/>
      <c r="E35" s="111"/>
    </row>
    <row r="36" spans="1:5" ht="25.5" x14ac:dyDescent="0.2">
      <c r="A36" s="17" t="s">
        <v>370</v>
      </c>
      <c r="B36" s="87" t="s">
        <v>326</v>
      </c>
      <c r="C36" s="32"/>
      <c r="D36" s="32"/>
      <c r="E36" s="111"/>
    </row>
    <row r="37" spans="1:5" x14ac:dyDescent="0.2">
      <c r="A37" s="17" t="s">
        <v>362</v>
      </c>
      <c r="B37" s="87" t="s">
        <v>327</v>
      </c>
      <c r="C37" s="32"/>
      <c r="D37" s="32"/>
      <c r="E37" s="111"/>
    </row>
    <row r="38" spans="1:5" x14ac:dyDescent="0.2">
      <c r="A38" s="17" t="s">
        <v>36</v>
      </c>
      <c r="B38" s="87" t="s">
        <v>332</v>
      </c>
      <c r="C38" s="32">
        <f>SUM(C40:C50)</f>
        <v>0</v>
      </c>
      <c r="D38" s="32">
        <f>SUM(D40:D50)</f>
        <v>0</v>
      </c>
      <c r="E38" s="111"/>
    </row>
    <row r="39" spans="1:5" x14ac:dyDescent="0.2">
      <c r="A39" s="17" t="s">
        <v>302</v>
      </c>
      <c r="B39" s="87" t="s">
        <v>390</v>
      </c>
      <c r="C39" s="32"/>
      <c r="D39" s="32"/>
      <c r="E39" s="111"/>
    </row>
    <row r="40" spans="1:5" x14ac:dyDescent="0.2">
      <c r="A40" s="17" t="s">
        <v>37</v>
      </c>
      <c r="B40" s="87" t="s">
        <v>38</v>
      </c>
      <c r="C40" s="32">
        <v>0</v>
      </c>
      <c r="D40" s="32"/>
      <c r="E40" s="111"/>
    </row>
    <row r="41" spans="1:5" x14ac:dyDescent="0.2">
      <c r="A41" s="17" t="s">
        <v>39</v>
      </c>
      <c r="B41" s="87" t="s">
        <v>40</v>
      </c>
      <c r="C41" s="32"/>
      <c r="D41" s="32">
        <v>0</v>
      </c>
    </row>
    <row r="42" spans="1:5" x14ac:dyDescent="0.2">
      <c r="A42" s="17" t="s">
        <v>41</v>
      </c>
      <c r="B42" s="87" t="s">
        <v>42</v>
      </c>
      <c r="C42" s="32"/>
      <c r="D42" s="32"/>
    </row>
    <row r="43" spans="1:5" x14ac:dyDescent="0.2">
      <c r="A43" s="17" t="s">
        <v>43</v>
      </c>
      <c r="B43" s="87" t="s">
        <v>44</v>
      </c>
      <c r="C43" s="32"/>
      <c r="D43" s="32"/>
      <c r="E43" s="111"/>
    </row>
    <row r="44" spans="1:5" x14ac:dyDescent="0.2">
      <c r="A44" s="17" t="s">
        <v>45</v>
      </c>
      <c r="B44" s="87" t="s">
        <v>46</v>
      </c>
      <c r="C44" s="32"/>
      <c r="D44" s="32"/>
    </row>
    <row r="45" spans="1:5" x14ac:dyDescent="0.2">
      <c r="A45" s="17" t="s">
        <v>47</v>
      </c>
      <c r="B45" s="87" t="s">
        <v>48</v>
      </c>
      <c r="C45" s="32"/>
      <c r="D45" s="32"/>
      <c r="E45" s="111"/>
    </row>
    <row r="46" spans="1:5" x14ac:dyDescent="0.2">
      <c r="A46" s="17" t="s">
        <v>49</v>
      </c>
      <c r="B46" s="87" t="s">
        <v>50</v>
      </c>
      <c r="C46" s="32"/>
      <c r="D46" s="32"/>
      <c r="E46" s="111"/>
    </row>
    <row r="47" spans="1:5" x14ac:dyDescent="0.2">
      <c r="A47" s="17" t="s">
        <v>51</v>
      </c>
      <c r="B47" s="87" t="s">
        <v>52</v>
      </c>
      <c r="C47" s="32"/>
      <c r="D47" s="32"/>
      <c r="E47" s="111"/>
    </row>
    <row r="48" spans="1:5" x14ac:dyDescent="0.2">
      <c r="A48" s="17" t="s">
        <v>53</v>
      </c>
      <c r="B48" s="87" t="s">
        <v>54</v>
      </c>
      <c r="C48" s="32"/>
      <c r="D48" s="32"/>
    </row>
    <row r="49" spans="1:5" x14ac:dyDescent="0.2">
      <c r="A49" s="17" t="s">
        <v>55</v>
      </c>
      <c r="B49" s="87" t="s">
        <v>56</v>
      </c>
      <c r="C49" s="32"/>
      <c r="D49" s="32"/>
    </row>
    <row r="50" spans="1:5" x14ac:dyDescent="0.2">
      <c r="A50" s="17" t="s">
        <v>57</v>
      </c>
      <c r="B50" s="87" t="s">
        <v>58</v>
      </c>
      <c r="C50" s="32"/>
      <c r="D50" s="32"/>
    </row>
    <row r="51" spans="1:5" x14ac:dyDescent="0.2">
      <c r="A51" s="17" t="s">
        <v>59</v>
      </c>
      <c r="B51" s="87" t="s">
        <v>333</v>
      </c>
      <c r="C51" s="32">
        <f>SUM(C53:C56)</f>
        <v>0</v>
      </c>
      <c r="D51" s="32">
        <f>SUM(D53:D56)</f>
        <v>0</v>
      </c>
      <c r="E51" s="111"/>
    </row>
    <row r="52" spans="1:5" x14ac:dyDescent="0.2">
      <c r="A52" s="17" t="s">
        <v>302</v>
      </c>
      <c r="B52" s="87" t="s">
        <v>390</v>
      </c>
      <c r="C52" s="32"/>
      <c r="D52" s="32"/>
    </row>
    <row r="53" spans="1:5" x14ac:dyDescent="0.2">
      <c r="A53" s="17" t="s">
        <v>60</v>
      </c>
      <c r="B53" s="87" t="s">
        <v>61</v>
      </c>
      <c r="C53" s="32"/>
      <c r="D53" s="32"/>
    </row>
    <row r="54" spans="1:5" x14ac:dyDescent="0.2">
      <c r="A54" s="17" t="s">
        <v>62</v>
      </c>
      <c r="B54" s="87" t="s">
        <v>63</v>
      </c>
      <c r="C54" s="32"/>
      <c r="D54" s="32"/>
    </row>
    <row r="55" spans="1:5" x14ac:dyDescent="0.2">
      <c r="A55" s="17" t="s">
        <v>64</v>
      </c>
      <c r="B55" s="87" t="s">
        <v>65</v>
      </c>
      <c r="C55" s="32"/>
      <c r="D55" s="32"/>
    </row>
    <row r="56" spans="1:5" x14ac:dyDescent="0.2">
      <c r="A56" s="17" t="s">
        <v>66</v>
      </c>
      <c r="B56" s="87" t="s">
        <v>67</v>
      </c>
      <c r="C56" s="32"/>
      <c r="D56" s="32"/>
    </row>
    <row r="57" spans="1:5" x14ac:dyDescent="0.2">
      <c r="A57" s="17" t="s">
        <v>310</v>
      </c>
      <c r="B57" s="87" t="s">
        <v>334</v>
      </c>
      <c r="C57" s="32"/>
      <c r="D57" s="32"/>
      <c r="E57" s="111"/>
    </row>
    <row r="58" spans="1:5" x14ac:dyDescent="0.2">
      <c r="A58" s="17" t="s">
        <v>311</v>
      </c>
      <c r="B58" s="87" t="s">
        <v>335</v>
      </c>
      <c r="C58" s="32"/>
      <c r="D58" s="32"/>
      <c r="E58" s="111"/>
    </row>
    <row r="59" spans="1:5" x14ac:dyDescent="0.2">
      <c r="A59" s="17" t="s">
        <v>68</v>
      </c>
      <c r="B59" s="87" t="s">
        <v>256</v>
      </c>
      <c r="C59" s="32"/>
      <c r="D59" s="32"/>
      <c r="E59" s="111"/>
    </row>
    <row r="60" spans="1:5" x14ac:dyDescent="0.2">
      <c r="A60" s="17" t="s">
        <v>300</v>
      </c>
      <c r="B60" s="87" t="s">
        <v>336</v>
      </c>
      <c r="C60" s="32"/>
      <c r="D60" s="32"/>
    </row>
    <row r="61" spans="1:5" x14ac:dyDescent="0.2">
      <c r="A61" s="18" t="s">
        <v>372</v>
      </c>
      <c r="B61" s="87">
        <v>21</v>
      </c>
      <c r="C61" s="35">
        <f>C11+C15+C16+C19+C22+C25+C28+C31+C32+C33+C34+C35+C36+C37+C38+C51+C57+C58+C59+C60</f>
        <v>21086693</v>
      </c>
      <c r="D61" s="35">
        <f>D11+D15+D16+D19+D22+D25+D28+D31+D32+D33+D34+D35+D36+D37+D38+D51+D57+D58+D59+D60</f>
        <v>11387371</v>
      </c>
    </row>
    <row r="62" spans="1:5" x14ac:dyDescent="0.2">
      <c r="A62" s="17"/>
      <c r="B62" s="87"/>
      <c r="C62" s="16"/>
      <c r="D62" s="16"/>
    </row>
    <row r="63" spans="1:5" x14ac:dyDescent="0.2">
      <c r="A63" s="20" t="s">
        <v>306</v>
      </c>
      <c r="B63" s="87"/>
      <c r="C63" s="16"/>
      <c r="D63" s="16"/>
    </row>
    <row r="64" spans="1:5" x14ac:dyDescent="0.2">
      <c r="A64" s="17" t="s">
        <v>373</v>
      </c>
      <c r="B64" s="87" t="s">
        <v>339</v>
      </c>
      <c r="C64" s="32"/>
      <c r="D64" s="16">
        <v>0</v>
      </c>
      <c r="E64" s="110"/>
    </row>
    <row r="65" spans="1:5" x14ac:dyDescent="0.2">
      <c r="A65" s="17" t="s">
        <v>307</v>
      </c>
      <c r="B65" s="87" t="s">
        <v>340</v>
      </c>
      <c r="C65" s="32"/>
      <c r="D65" s="16"/>
    </row>
    <row r="66" spans="1:5" x14ac:dyDescent="0.2">
      <c r="A66" s="17" t="s">
        <v>312</v>
      </c>
      <c r="B66" s="87" t="s">
        <v>341</v>
      </c>
      <c r="C66" s="32">
        <f>13629722+134621</f>
        <v>13764343</v>
      </c>
      <c r="D66" s="32">
        <v>11056528</v>
      </c>
      <c r="E66" s="111"/>
    </row>
    <row r="67" spans="1:5" x14ac:dyDescent="0.2">
      <c r="A67" s="17" t="s">
        <v>375</v>
      </c>
      <c r="B67" s="87" t="s">
        <v>342</v>
      </c>
      <c r="C67" s="32"/>
      <c r="D67" s="16"/>
    </row>
    <row r="68" spans="1:5" x14ac:dyDescent="0.2">
      <c r="A68" s="17" t="s">
        <v>313</v>
      </c>
      <c r="B68" s="87" t="s">
        <v>69</v>
      </c>
      <c r="C68" s="32"/>
      <c r="D68" s="16"/>
    </row>
    <row r="69" spans="1:5" x14ac:dyDescent="0.2">
      <c r="A69" s="17" t="s">
        <v>70</v>
      </c>
      <c r="B69" s="87" t="s">
        <v>71</v>
      </c>
      <c r="C69" s="32"/>
      <c r="D69" s="32"/>
      <c r="E69" s="111"/>
    </row>
    <row r="70" spans="1:5" x14ac:dyDescent="0.2">
      <c r="A70" s="17" t="s">
        <v>374</v>
      </c>
      <c r="B70" s="87" t="s">
        <v>72</v>
      </c>
      <c r="C70" s="32"/>
      <c r="D70" s="32"/>
      <c r="E70" s="111"/>
    </row>
    <row r="71" spans="1:5" x14ac:dyDescent="0.2">
      <c r="A71" s="17" t="s">
        <v>73</v>
      </c>
      <c r="B71" s="87" t="s">
        <v>74</v>
      </c>
      <c r="C71" s="32">
        <f>SUM(C73:C84)</f>
        <v>0</v>
      </c>
      <c r="D71" s="32">
        <f>SUM(D73:D84)</f>
        <v>0</v>
      </c>
      <c r="E71" s="111"/>
    </row>
    <row r="72" spans="1:5" x14ac:dyDescent="0.2">
      <c r="A72" s="17" t="s">
        <v>302</v>
      </c>
      <c r="B72" s="87" t="s">
        <v>390</v>
      </c>
      <c r="C72" s="32"/>
      <c r="D72" s="16"/>
    </row>
    <row r="73" spans="1:5" x14ac:dyDescent="0.2">
      <c r="A73" s="17" t="s">
        <v>75</v>
      </c>
      <c r="B73" s="87" t="s">
        <v>314</v>
      </c>
      <c r="C73" s="32"/>
      <c r="D73" s="16"/>
    </row>
    <row r="74" spans="1:5" x14ac:dyDescent="0.2">
      <c r="A74" s="17" t="s">
        <v>76</v>
      </c>
      <c r="B74" s="87" t="s">
        <v>77</v>
      </c>
      <c r="C74" s="32"/>
      <c r="D74" s="16"/>
    </row>
    <row r="75" spans="1:5" x14ac:dyDescent="0.2">
      <c r="A75" s="17" t="s">
        <v>78</v>
      </c>
      <c r="B75" s="87" t="s">
        <v>79</v>
      </c>
      <c r="C75" s="32"/>
      <c r="D75" s="16"/>
    </row>
    <row r="76" spans="1:5" x14ac:dyDescent="0.2">
      <c r="A76" s="17" t="s">
        <v>80</v>
      </c>
      <c r="B76" s="87" t="s">
        <v>81</v>
      </c>
      <c r="C76" s="32"/>
      <c r="D76" s="16"/>
    </row>
    <row r="77" spans="1:5" x14ac:dyDescent="0.2">
      <c r="A77" s="17" t="s">
        <v>82</v>
      </c>
      <c r="B77" s="87" t="s">
        <v>83</v>
      </c>
      <c r="C77" s="32"/>
      <c r="D77" s="16"/>
    </row>
    <row r="78" spans="1:5" x14ac:dyDescent="0.2">
      <c r="A78" s="17" t="s">
        <v>84</v>
      </c>
      <c r="B78" s="87" t="s">
        <v>85</v>
      </c>
      <c r="C78" s="32"/>
      <c r="D78" s="16"/>
    </row>
    <row r="79" spans="1:5" x14ac:dyDescent="0.2">
      <c r="A79" s="17" t="s">
        <v>86</v>
      </c>
      <c r="B79" s="87" t="s">
        <v>87</v>
      </c>
      <c r="C79" s="32"/>
      <c r="D79" s="32"/>
      <c r="E79" s="111"/>
    </row>
    <row r="80" spans="1:5" x14ac:dyDescent="0.2">
      <c r="A80" s="17" t="s">
        <v>88</v>
      </c>
      <c r="B80" s="87" t="s">
        <v>89</v>
      </c>
      <c r="C80" s="32"/>
      <c r="D80" s="32"/>
      <c r="E80" s="111"/>
    </row>
    <row r="81" spans="1:5" x14ac:dyDescent="0.2">
      <c r="A81" s="17" t="s">
        <v>90</v>
      </c>
      <c r="B81" s="87" t="s">
        <v>91</v>
      </c>
      <c r="C81" s="32"/>
      <c r="D81" s="32"/>
    </row>
    <row r="82" spans="1:5" x14ac:dyDescent="0.2">
      <c r="A82" s="17" t="s">
        <v>92</v>
      </c>
      <c r="B82" s="87" t="s">
        <v>93</v>
      </c>
      <c r="C82" s="32"/>
      <c r="D82" s="32"/>
      <c r="E82" s="111"/>
    </row>
    <row r="83" spans="1:5" x14ac:dyDescent="0.2">
      <c r="A83" s="17" t="s">
        <v>94</v>
      </c>
      <c r="B83" s="87" t="s">
        <v>95</v>
      </c>
      <c r="C83" s="32"/>
      <c r="D83" s="32"/>
      <c r="E83" s="111"/>
    </row>
    <row r="84" spans="1:5" ht="25.5" x14ac:dyDescent="0.2">
      <c r="A84" s="17" t="s">
        <v>96</v>
      </c>
      <c r="B84" s="87" t="s">
        <v>97</v>
      </c>
      <c r="C84" s="32"/>
      <c r="D84" s="16"/>
      <c r="E84" s="111"/>
    </row>
    <row r="85" spans="1:5" x14ac:dyDescent="0.2">
      <c r="A85" s="17" t="s">
        <v>59</v>
      </c>
      <c r="B85" s="87" t="s">
        <v>98</v>
      </c>
      <c r="C85" s="32">
        <f>SUM(C87:C90)</f>
        <v>0</v>
      </c>
      <c r="D85" s="32">
        <f>SUM(D87:D90)</f>
        <v>0</v>
      </c>
    </row>
    <row r="86" spans="1:5" x14ac:dyDescent="0.2">
      <c r="A86" s="17" t="s">
        <v>302</v>
      </c>
      <c r="B86" s="87" t="s">
        <v>390</v>
      </c>
      <c r="C86" s="32"/>
      <c r="D86" s="16"/>
    </row>
    <row r="87" spans="1:5" x14ac:dyDescent="0.2">
      <c r="A87" s="17" t="s">
        <v>99</v>
      </c>
      <c r="B87" s="87" t="s">
        <v>100</v>
      </c>
      <c r="C87" s="32"/>
      <c r="D87" s="16"/>
    </row>
    <row r="88" spans="1:5" x14ac:dyDescent="0.2">
      <c r="A88" s="17" t="s">
        <v>101</v>
      </c>
      <c r="B88" s="87" t="s">
        <v>102</v>
      </c>
      <c r="C88" s="32"/>
      <c r="D88" s="16"/>
      <c r="E88" s="111"/>
    </row>
    <row r="89" spans="1:5" x14ac:dyDescent="0.2">
      <c r="A89" s="17" t="s">
        <v>103</v>
      </c>
      <c r="B89" s="87" t="s">
        <v>104</v>
      </c>
      <c r="C89" s="32"/>
      <c r="D89" s="16"/>
    </row>
    <row r="90" spans="1:5" x14ac:dyDescent="0.2">
      <c r="A90" s="17" t="s">
        <v>105</v>
      </c>
      <c r="B90" s="87" t="s">
        <v>106</v>
      </c>
      <c r="C90" s="32"/>
      <c r="D90" s="16"/>
    </row>
    <row r="91" spans="1:5" x14ac:dyDescent="0.2">
      <c r="A91" s="17" t="s">
        <v>315</v>
      </c>
      <c r="B91" s="87" t="s">
        <v>107</v>
      </c>
      <c r="C91" s="32"/>
      <c r="D91" s="32">
        <v>0</v>
      </c>
      <c r="E91" s="111"/>
    </row>
    <row r="92" spans="1:5" x14ac:dyDescent="0.2">
      <c r="A92" s="17" t="s">
        <v>316</v>
      </c>
      <c r="B92" s="87" t="s">
        <v>376</v>
      </c>
      <c r="C92" s="16"/>
      <c r="D92" s="16"/>
    </row>
    <row r="93" spans="1:5" x14ac:dyDescent="0.2">
      <c r="A93" s="17" t="s">
        <v>108</v>
      </c>
      <c r="B93" s="87" t="s">
        <v>377</v>
      </c>
      <c r="C93" s="16"/>
      <c r="D93" s="16"/>
    </row>
    <row r="94" spans="1:5" x14ac:dyDescent="0.2">
      <c r="A94" s="17" t="s">
        <v>109</v>
      </c>
      <c r="B94" s="87" t="s">
        <v>378</v>
      </c>
      <c r="C94" s="16"/>
      <c r="D94" s="16"/>
    </row>
    <row r="95" spans="1:5" x14ac:dyDescent="0.2">
      <c r="A95" s="17" t="s">
        <v>343</v>
      </c>
      <c r="B95" s="87" t="s">
        <v>110</v>
      </c>
      <c r="C95" s="16"/>
      <c r="D95" s="16"/>
    </row>
    <row r="96" spans="1:5" x14ac:dyDescent="0.2">
      <c r="A96" s="18" t="s">
        <v>344</v>
      </c>
      <c r="B96" s="87" t="s">
        <v>111</v>
      </c>
      <c r="C96" s="26">
        <f>SUM(C64:C95)-SUM(C73:C84)-SUM(C87:C90)</f>
        <v>13764343</v>
      </c>
      <c r="D96" s="26">
        <f>SUM(D64:D95)-SUM(D73:D84)-SUM(D87:D90)</f>
        <v>11056528</v>
      </c>
    </row>
    <row r="97" spans="1:5" x14ac:dyDescent="0.2">
      <c r="A97" s="18"/>
      <c r="B97" s="87"/>
      <c r="C97" s="16"/>
      <c r="D97" s="16"/>
    </row>
    <row r="98" spans="1:5" x14ac:dyDescent="0.2">
      <c r="A98" s="18" t="s">
        <v>379</v>
      </c>
      <c r="B98" s="87"/>
      <c r="C98" s="16"/>
      <c r="D98" s="16"/>
    </row>
    <row r="99" spans="1:5" x14ac:dyDescent="0.2">
      <c r="A99" s="17" t="s">
        <v>380</v>
      </c>
      <c r="B99" s="87">
        <v>37</v>
      </c>
      <c r="C99" s="32">
        <f>SUM(C101:C102)</f>
        <v>0</v>
      </c>
      <c r="D99" s="32">
        <f>SUM(D101:D102)</f>
        <v>0</v>
      </c>
    </row>
    <row r="100" spans="1:5" x14ac:dyDescent="0.2">
      <c r="A100" s="17" t="s">
        <v>302</v>
      </c>
      <c r="B100" s="87"/>
      <c r="C100" s="32"/>
      <c r="D100" s="32"/>
    </row>
    <row r="101" spans="1:5" x14ac:dyDescent="0.2">
      <c r="A101" s="21" t="s">
        <v>381</v>
      </c>
      <c r="B101" s="87" t="s">
        <v>112</v>
      </c>
      <c r="C101" s="32"/>
      <c r="D101" s="32"/>
    </row>
    <row r="102" spans="1:5" x14ac:dyDescent="0.2">
      <c r="A102" s="17" t="s">
        <v>382</v>
      </c>
      <c r="B102" s="87" t="s">
        <v>113</v>
      </c>
      <c r="C102" s="32"/>
      <c r="D102" s="32"/>
    </row>
    <row r="103" spans="1:5" x14ac:dyDescent="0.2">
      <c r="A103" s="17" t="s">
        <v>303</v>
      </c>
      <c r="B103" s="87">
        <v>38</v>
      </c>
      <c r="C103" s="32"/>
      <c r="D103" s="32"/>
    </row>
    <row r="104" spans="1:5" x14ac:dyDescent="0.2">
      <c r="A104" s="17" t="s">
        <v>304</v>
      </c>
      <c r="B104" s="87">
        <v>39</v>
      </c>
      <c r="C104" s="32"/>
      <c r="D104" s="32"/>
    </row>
    <row r="105" spans="1:5" x14ac:dyDescent="0.2">
      <c r="A105" s="17" t="s">
        <v>305</v>
      </c>
      <c r="B105" s="87">
        <v>40</v>
      </c>
      <c r="C105" s="32">
        <f>SUM(C107:C109)</f>
        <v>0</v>
      </c>
      <c r="D105" s="89">
        <f>SUM(D107:D109)</f>
        <v>0</v>
      </c>
    </row>
    <row r="106" spans="1:5" x14ac:dyDescent="0.2">
      <c r="A106" s="17" t="s">
        <v>302</v>
      </c>
      <c r="B106" s="54" t="s">
        <v>390</v>
      </c>
      <c r="C106" s="32"/>
      <c r="D106" s="32"/>
    </row>
    <row r="107" spans="1:5" ht="25.5" x14ac:dyDescent="0.2">
      <c r="A107" s="17" t="s">
        <v>501</v>
      </c>
      <c r="B107" s="87" t="s">
        <v>114</v>
      </c>
      <c r="C107" s="32"/>
      <c r="D107" s="32"/>
      <c r="E107" s="111"/>
    </row>
    <row r="108" spans="1:5" x14ac:dyDescent="0.2">
      <c r="A108" s="17" t="s">
        <v>115</v>
      </c>
      <c r="B108" s="87" t="s">
        <v>116</v>
      </c>
      <c r="C108" s="32">
        <v>0</v>
      </c>
      <c r="D108" s="32"/>
      <c r="E108" s="111"/>
    </row>
    <row r="109" spans="1:5" ht="25.5" x14ac:dyDescent="0.2">
      <c r="A109" s="17" t="s">
        <v>502</v>
      </c>
      <c r="B109" s="87" t="s">
        <v>503</v>
      </c>
      <c r="C109" s="32">
        <v>0</v>
      </c>
      <c r="D109" s="32">
        <v>0</v>
      </c>
      <c r="E109" s="111"/>
    </row>
    <row r="110" spans="1:5" x14ac:dyDescent="0.2">
      <c r="A110" s="17" t="s">
        <v>383</v>
      </c>
      <c r="B110" s="87">
        <v>41</v>
      </c>
      <c r="C110" s="32"/>
      <c r="D110" s="90"/>
      <c r="E110" s="111"/>
    </row>
    <row r="111" spans="1:5" x14ac:dyDescent="0.2">
      <c r="A111" s="17" t="s">
        <v>384</v>
      </c>
      <c r="B111" s="88">
        <v>42</v>
      </c>
      <c r="C111" s="32">
        <f>C113+C114</f>
        <v>0</v>
      </c>
      <c r="D111" s="32">
        <f>D113+D114</f>
        <v>0</v>
      </c>
    </row>
    <row r="112" spans="1:5" x14ac:dyDescent="0.2">
      <c r="A112" s="17" t="s">
        <v>302</v>
      </c>
      <c r="B112" s="88"/>
      <c r="C112" s="32"/>
      <c r="D112" s="32"/>
    </row>
    <row r="113" spans="1:5" ht="12.75" customHeight="1" x14ac:dyDescent="0.2">
      <c r="A113" s="10" t="s">
        <v>385</v>
      </c>
      <c r="B113" s="88" t="s">
        <v>117</v>
      </c>
      <c r="C113" s="32"/>
      <c r="D113" s="32"/>
      <c r="E113" s="111"/>
    </row>
    <row r="114" spans="1:5" x14ac:dyDescent="0.2">
      <c r="A114" s="17" t="s">
        <v>386</v>
      </c>
      <c r="B114" s="88" t="s">
        <v>118</v>
      </c>
      <c r="C114" s="32"/>
      <c r="D114" s="32"/>
      <c r="E114" s="111"/>
    </row>
    <row r="115" spans="1:5" x14ac:dyDescent="0.2">
      <c r="A115" s="18" t="s">
        <v>387</v>
      </c>
      <c r="B115" s="88">
        <v>43</v>
      </c>
      <c r="C115" s="26">
        <f>C99+C103-C104+C105+C111+C110</f>
        <v>0</v>
      </c>
      <c r="D115" s="26">
        <f>D99+D103-D104+D105+D111</f>
        <v>0</v>
      </c>
    </row>
    <row r="116" spans="1:5" x14ac:dyDescent="0.2">
      <c r="A116" s="18"/>
      <c r="B116" s="88"/>
      <c r="C116" s="26"/>
      <c r="D116" s="26"/>
    </row>
    <row r="117" spans="1:5" x14ac:dyDescent="0.2">
      <c r="A117" s="18" t="s">
        <v>504</v>
      </c>
      <c r="B117" s="22" t="s">
        <v>438</v>
      </c>
      <c r="C117" s="26">
        <f>C115+C96</f>
        <v>13764343</v>
      </c>
      <c r="D117" s="26">
        <f>D115+D96</f>
        <v>11056528</v>
      </c>
    </row>
    <row r="118" spans="1:5" x14ac:dyDescent="0.2">
      <c r="C118" s="23"/>
      <c r="D118" s="23"/>
    </row>
    <row r="119" spans="1:5" x14ac:dyDescent="0.2">
      <c r="A119" s="24"/>
      <c r="C119" s="19"/>
      <c r="D119" s="19"/>
    </row>
    <row r="120" spans="1:5" ht="20.25" customHeight="1" x14ac:dyDescent="0.2">
      <c r="A120" s="24" t="s">
        <v>538</v>
      </c>
      <c r="C120" s="10" t="s">
        <v>543</v>
      </c>
      <c r="D120" s="19"/>
    </row>
    <row r="121" spans="1:5" ht="25.5" customHeight="1" x14ac:dyDescent="0.2">
      <c r="A121" s="10" t="s">
        <v>540</v>
      </c>
      <c r="C121" s="10" t="s">
        <v>543</v>
      </c>
    </row>
    <row r="122" spans="1:5" ht="20.25" customHeight="1" x14ac:dyDescent="0.2">
      <c r="A122" s="24" t="s">
        <v>541</v>
      </c>
      <c r="C122" s="10" t="s">
        <v>543</v>
      </c>
    </row>
    <row r="123" spans="1:5" x14ac:dyDescent="0.2">
      <c r="A123" s="24"/>
    </row>
    <row r="124" spans="1:5" x14ac:dyDescent="0.2">
      <c r="A124" s="29" t="s">
        <v>437</v>
      </c>
      <c r="C124" s="19"/>
    </row>
    <row r="125" spans="1:5" x14ac:dyDescent="0.2">
      <c r="A125" s="24" t="s">
        <v>262</v>
      </c>
    </row>
    <row r="126" spans="1:5" x14ac:dyDescent="0.2">
      <c r="A126" s="24"/>
    </row>
    <row r="127" spans="1:5" x14ac:dyDescent="0.2">
      <c r="A127" s="24"/>
    </row>
  </sheetData>
  <mergeCells count="5">
    <mergeCell ref="C1:D1"/>
    <mergeCell ref="A3:D3"/>
    <mergeCell ref="A4:D4"/>
    <mergeCell ref="A5:D5"/>
    <mergeCell ref="A6:D6"/>
  </mergeCells>
  <pageMargins left="0.94488188976377963" right="0" top="0.31496062992125984" bottom="0.39370078740157483" header="0.23622047244094491" footer="0.23622047244094491"/>
  <pageSetup paperSize="9" scale="85" fitToHeight="2" orientation="portrait" r:id="rId1"/>
  <headerFooter alignWithMargins="0">
    <oddFooter>Страница  &amp;P из &amp;N</oddFooter>
  </headerFooter>
  <rowBreaks count="1" manualBreakCount="1">
    <brk id="61" max="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rgb="FF92D050"/>
  </sheetPr>
  <dimension ref="A1:D126"/>
  <sheetViews>
    <sheetView tabSelected="1" view="pageBreakPreview" zoomScaleNormal="100" zoomScaleSheetLayoutView="100" workbookViewId="0"/>
  </sheetViews>
  <sheetFormatPr defaultRowHeight="12.75" x14ac:dyDescent="0.2"/>
  <cols>
    <col min="1" max="1" width="55.42578125" style="10" customWidth="1"/>
    <col min="2" max="2" width="6.85546875" style="10" customWidth="1"/>
    <col min="3" max="3" width="15.85546875" style="10" customWidth="1"/>
    <col min="4" max="4" width="17.7109375" style="10" customWidth="1"/>
    <col min="5" max="5" width="14.42578125" style="10" customWidth="1"/>
    <col min="6" max="6" width="11.85546875" style="10" customWidth="1"/>
    <col min="7" max="7" width="11.28515625" style="10" customWidth="1"/>
    <col min="8" max="8" width="14.85546875" style="10" customWidth="1"/>
    <col min="9" max="16384" width="9.140625" style="10"/>
  </cols>
  <sheetData>
    <row r="1" spans="1:4" ht="48.75" customHeight="1" x14ac:dyDescent="0.2">
      <c r="C1" s="152" t="s">
        <v>355</v>
      </c>
      <c r="D1" s="153"/>
    </row>
    <row r="2" spans="1:4" ht="21" customHeight="1" x14ac:dyDescent="0.2">
      <c r="C2" s="8"/>
      <c r="D2" s="9" t="s">
        <v>356</v>
      </c>
    </row>
    <row r="3" spans="1:4" x14ac:dyDescent="0.2">
      <c r="A3" s="154" t="s">
        <v>295</v>
      </c>
      <c r="B3" s="154"/>
      <c r="C3" s="154"/>
      <c r="D3" s="154"/>
    </row>
    <row r="4" spans="1:4" x14ac:dyDescent="0.2">
      <c r="A4" s="149"/>
      <c r="B4" s="149"/>
      <c r="C4" s="149"/>
      <c r="D4" s="149"/>
    </row>
    <row r="5" spans="1:4" x14ac:dyDescent="0.2">
      <c r="A5" s="155" t="s">
        <v>288</v>
      </c>
      <c r="B5" s="155"/>
      <c r="C5" s="155"/>
      <c r="D5" s="155"/>
    </row>
    <row r="6" spans="1:4" x14ac:dyDescent="0.2">
      <c r="A6" s="149" t="s">
        <v>558</v>
      </c>
      <c r="B6" s="149"/>
      <c r="C6" s="149"/>
      <c r="D6" s="149"/>
    </row>
    <row r="7" spans="1:4" s="11" customFormat="1" x14ac:dyDescent="0.2">
      <c r="D7" s="12" t="s">
        <v>357</v>
      </c>
    </row>
    <row r="8" spans="1:4" ht="38.25" x14ac:dyDescent="0.2">
      <c r="A8" s="13" t="s">
        <v>296</v>
      </c>
      <c r="B8" s="84" t="s">
        <v>358</v>
      </c>
      <c r="C8" s="13" t="s">
        <v>297</v>
      </c>
      <c r="D8" s="13" t="s">
        <v>298</v>
      </c>
    </row>
    <row r="9" spans="1:4" x14ac:dyDescent="0.2">
      <c r="A9" s="14">
        <v>1</v>
      </c>
      <c r="B9" s="85">
        <v>2</v>
      </c>
      <c r="C9" s="14">
        <v>3</v>
      </c>
      <c r="D9" s="14">
        <v>4</v>
      </c>
    </row>
    <row r="10" spans="1:4" x14ac:dyDescent="0.2">
      <c r="A10" s="15" t="s">
        <v>299</v>
      </c>
      <c r="B10" s="86"/>
      <c r="C10" s="25"/>
      <c r="D10" s="16"/>
    </row>
    <row r="11" spans="1:4" x14ac:dyDescent="0.2">
      <c r="A11" s="17" t="s">
        <v>359</v>
      </c>
      <c r="B11" s="87" t="s">
        <v>257</v>
      </c>
      <c r="C11" s="145">
        <f>SUM(C13:C14)</f>
        <v>604583</v>
      </c>
      <c r="D11" s="25">
        <f>SUM(D13:D14)</f>
        <v>701890</v>
      </c>
    </row>
    <row r="12" spans="1:4" x14ac:dyDescent="0.2">
      <c r="A12" s="17" t="s">
        <v>302</v>
      </c>
      <c r="B12" s="87" t="s">
        <v>390</v>
      </c>
      <c r="C12" s="146"/>
      <c r="D12" s="16"/>
    </row>
    <row r="13" spans="1:4" x14ac:dyDescent="0.2">
      <c r="A13" s="17" t="s">
        <v>30</v>
      </c>
      <c r="B13" s="87" t="s">
        <v>247</v>
      </c>
      <c r="C13" s="146"/>
      <c r="D13" s="16"/>
    </row>
    <row r="14" spans="1:4" ht="25.5" x14ac:dyDescent="0.2">
      <c r="A14" s="17" t="s">
        <v>31</v>
      </c>
      <c r="B14" s="87" t="s">
        <v>248</v>
      </c>
      <c r="C14" s="32">
        <v>604583</v>
      </c>
      <c r="D14" s="32">
        <v>701890</v>
      </c>
    </row>
    <row r="15" spans="1:4" x14ac:dyDescent="0.2">
      <c r="A15" s="17" t="s">
        <v>360</v>
      </c>
      <c r="B15" s="87">
        <v>2</v>
      </c>
      <c r="C15" s="32">
        <v>0</v>
      </c>
      <c r="D15" s="32">
        <v>0</v>
      </c>
    </row>
    <row r="16" spans="1:4" x14ac:dyDescent="0.2">
      <c r="A16" s="17" t="s">
        <v>366</v>
      </c>
      <c r="B16" s="87" t="s">
        <v>3</v>
      </c>
      <c r="C16" s="32">
        <v>369887</v>
      </c>
      <c r="D16" s="32">
        <v>4387287</v>
      </c>
    </row>
    <row r="17" spans="1:4" x14ac:dyDescent="0.2">
      <c r="A17" s="17" t="s">
        <v>302</v>
      </c>
      <c r="B17" s="87" t="s">
        <v>390</v>
      </c>
      <c r="C17" s="32"/>
      <c r="D17" s="32"/>
    </row>
    <row r="18" spans="1:4" x14ac:dyDescent="0.2">
      <c r="A18" s="17" t="s">
        <v>32</v>
      </c>
      <c r="B18" s="87" t="s">
        <v>252</v>
      </c>
      <c r="C18" s="32">
        <v>21518</v>
      </c>
      <c r="D18" s="32">
        <v>56451</v>
      </c>
    </row>
    <row r="19" spans="1:4" x14ac:dyDescent="0.2">
      <c r="A19" s="17" t="s">
        <v>365</v>
      </c>
      <c r="B19" s="87" t="s">
        <v>361</v>
      </c>
      <c r="C19" s="137"/>
      <c r="D19" s="32">
        <v>138062</v>
      </c>
    </row>
    <row r="20" spans="1:4" x14ac:dyDescent="0.2">
      <c r="A20" s="17" t="s">
        <v>302</v>
      </c>
      <c r="B20" s="87" t="s">
        <v>390</v>
      </c>
      <c r="C20" s="138"/>
      <c r="D20" s="32"/>
    </row>
    <row r="21" spans="1:4" x14ac:dyDescent="0.2">
      <c r="A21" s="17" t="s">
        <v>32</v>
      </c>
      <c r="B21" s="87" t="s">
        <v>347</v>
      </c>
      <c r="C21" s="137"/>
      <c r="D21" s="32">
        <v>62</v>
      </c>
    </row>
    <row r="22" spans="1:4" ht="25.5" x14ac:dyDescent="0.2">
      <c r="A22" s="17" t="s">
        <v>309</v>
      </c>
      <c r="B22" s="87" t="s">
        <v>318</v>
      </c>
      <c r="C22" s="32">
        <v>37636168</v>
      </c>
      <c r="D22" s="32">
        <v>21284445</v>
      </c>
    </row>
    <row r="23" spans="1:4" x14ac:dyDescent="0.2">
      <c r="A23" s="17" t="s">
        <v>302</v>
      </c>
      <c r="B23" s="87"/>
      <c r="C23" s="138"/>
      <c r="D23" s="32"/>
    </row>
    <row r="24" spans="1:4" x14ac:dyDescent="0.2">
      <c r="A24" s="17" t="s">
        <v>32</v>
      </c>
      <c r="B24" s="87" t="s">
        <v>348</v>
      </c>
      <c r="C24" s="32">
        <v>513599</v>
      </c>
      <c r="D24" s="32">
        <v>223727</v>
      </c>
    </row>
    <row r="25" spans="1:4" ht="25.5" x14ac:dyDescent="0.2">
      <c r="A25" s="17" t="s">
        <v>499</v>
      </c>
      <c r="B25" s="87" t="s">
        <v>319</v>
      </c>
      <c r="C25" s="32">
        <v>6725890</v>
      </c>
      <c r="D25" s="32">
        <v>7689304</v>
      </c>
    </row>
    <row r="26" spans="1:4" x14ac:dyDescent="0.2">
      <c r="A26" s="17" t="s">
        <v>302</v>
      </c>
      <c r="B26" s="87" t="s">
        <v>390</v>
      </c>
      <c r="C26" s="32"/>
      <c r="D26" s="32"/>
    </row>
    <row r="27" spans="1:4" x14ac:dyDescent="0.2">
      <c r="A27" s="17" t="s">
        <v>33</v>
      </c>
      <c r="B27" s="87" t="s">
        <v>34</v>
      </c>
      <c r="C27" s="32">
        <v>83427</v>
      </c>
      <c r="D27" s="32">
        <v>142276</v>
      </c>
    </row>
    <row r="28" spans="1:4" ht="25.5" x14ac:dyDescent="0.2">
      <c r="A28" s="17" t="s">
        <v>500</v>
      </c>
      <c r="B28" s="87" t="s">
        <v>320</v>
      </c>
      <c r="C28" s="32"/>
      <c r="D28" s="32"/>
    </row>
    <row r="29" spans="1:4" x14ac:dyDescent="0.2">
      <c r="A29" s="17" t="s">
        <v>302</v>
      </c>
      <c r="B29" s="87" t="s">
        <v>390</v>
      </c>
      <c r="C29" s="32"/>
      <c r="D29" s="32"/>
    </row>
    <row r="30" spans="1:4" x14ac:dyDescent="0.2">
      <c r="A30" s="17" t="s">
        <v>33</v>
      </c>
      <c r="B30" s="87" t="s">
        <v>35</v>
      </c>
      <c r="C30" s="32"/>
      <c r="D30" s="32">
        <v>0</v>
      </c>
    </row>
    <row r="31" spans="1:4" x14ac:dyDescent="0.2">
      <c r="A31" s="17" t="s">
        <v>367</v>
      </c>
      <c r="B31" s="87" t="s">
        <v>364</v>
      </c>
      <c r="C31" s="32">
        <v>18526</v>
      </c>
      <c r="D31" s="32">
        <v>0</v>
      </c>
    </row>
    <row r="32" spans="1:4" ht="25.5" x14ac:dyDescent="0.2">
      <c r="A32" s="17" t="s">
        <v>368</v>
      </c>
      <c r="B32" s="87" t="s">
        <v>321</v>
      </c>
      <c r="C32" s="32"/>
      <c r="D32" s="32"/>
    </row>
    <row r="33" spans="1:4" x14ac:dyDescent="0.2">
      <c r="A33" s="17" t="s">
        <v>301</v>
      </c>
      <c r="B33" s="87" t="s">
        <v>322</v>
      </c>
      <c r="C33" s="32">
        <v>1879</v>
      </c>
      <c r="D33" s="32">
        <v>1965</v>
      </c>
    </row>
    <row r="34" spans="1:4" ht="25.5" x14ac:dyDescent="0.2">
      <c r="A34" s="17" t="s">
        <v>369</v>
      </c>
      <c r="B34" s="87" t="s">
        <v>323</v>
      </c>
      <c r="C34" s="32"/>
      <c r="D34" s="32">
        <v>18526</v>
      </c>
    </row>
    <row r="35" spans="1:4" ht="25.5" x14ac:dyDescent="0.2">
      <c r="A35" s="17" t="s">
        <v>371</v>
      </c>
      <c r="B35" s="87" t="s">
        <v>325</v>
      </c>
      <c r="C35" s="32">
        <v>76492</v>
      </c>
      <c r="D35" s="32">
        <v>22856</v>
      </c>
    </row>
    <row r="36" spans="1:4" ht="25.5" x14ac:dyDescent="0.2">
      <c r="A36" s="17" t="s">
        <v>370</v>
      </c>
      <c r="B36" s="87" t="s">
        <v>326</v>
      </c>
      <c r="C36" s="32">
        <v>147962</v>
      </c>
      <c r="D36" s="32">
        <v>10920</v>
      </c>
    </row>
    <row r="37" spans="1:4" x14ac:dyDescent="0.2">
      <c r="A37" s="17" t="s">
        <v>362</v>
      </c>
      <c r="B37" s="87" t="s">
        <v>327</v>
      </c>
      <c r="C37" s="32">
        <v>112955</v>
      </c>
      <c r="D37" s="32">
        <v>128114</v>
      </c>
    </row>
    <row r="38" spans="1:4" x14ac:dyDescent="0.2">
      <c r="A38" s="17" t="s">
        <v>36</v>
      </c>
      <c r="B38" s="87" t="s">
        <v>332</v>
      </c>
      <c r="C38" s="32">
        <f>SUM(C43:C50)+C40</f>
        <v>927864</v>
      </c>
      <c r="D38" s="32">
        <f>SUM(D43:D50)+D40</f>
        <v>557451</v>
      </c>
    </row>
    <row r="39" spans="1:4" x14ac:dyDescent="0.2">
      <c r="A39" s="17" t="s">
        <v>302</v>
      </c>
      <c r="B39" s="87" t="s">
        <v>390</v>
      </c>
      <c r="C39" s="138"/>
      <c r="D39" s="32"/>
    </row>
    <row r="40" spans="1:4" x14ac:dyDescent="0.2">
      <c r="A40" s="17" t="s">
        <v>37</v>
      </c>
      <c r="B40" s="87" t="s">
        <v>38</v>
      </c>
      <c r="C40" s="32">
        <f>SUM(C41:C42)</f>
        <v>2449</v>
      </c>
      <c r="D40" s="32">
        <f>SUM(D41:D42)</f>
        <v>17979</v>
      </c>
    </row>
    <row r="41" spans="1:4" x14ac:dyDescent="0.2">
      <c r="A41" s="17" t="s">
        <v>39</v>
      </c>
      <c r="B41" s="87" t="s">
        <v>40</v>
      </c>
      <c r="C41" s="32"/>
      <c r="D41" s="32">
        <v>0</v>
      </c>
    </row>
    <row r="42" spans="1:4" x14ac:dyDescent="0.2">
      <c r="A42" s="17" t="s">
        <v>41</v>
      </c>
      <c r="B42" s="87" t="s">
        <v>42</v>
      </c>
      <c r="C42" s="32">
        <v>2449</v>
      </c>
      <c r="D42" s="32">
        <v>17979</v>
      </c>
    </row>
    <row r="43" spans="1:4" x14ac:dyDescent="0.2">
      <c r="A43" s="17" t="s">
        <v>43</v>
      </c>
      <c r="B43" s="87" t="s">
        <v>44</v>
      </c>
      <c r="C43" s="32">
        <v>235</v>
      </c>
      <c r="D43" s="32">
        <v>235</v>
      </c>
    </row>
    <row r="44" spans="1:4" x14ac:dyDescent="0.2">
      <c r="A44" s="17" t="s">
        <v>45</v>
      </c>
      <c r="B44" s="87" t="s">
        <v>46</v>
      </c>
      <c r="C44" s="32"/>
      <c r="D44" s="32">
        <v>0</v>
      </c>
    </row>
    <row r="45" spans="1:4" x14ac:dyDescent="0.2">
      <c r="A45" s="17" t="s">
        <v>47</v>
      </c>
      <c r="B45" s="87" t="s">
        <v>48</v>
      </c>
      <c r="C45" s="32">
        <v>19309</v>
      </c>
      <c r="D45" s="32">
        <v>17361</v>
      </c>
    </row>
    <row r="46" spans="1:4" x14ac:dyDescent="0.2">
      <c r="A46" s="17" t="s">
        <v>49</v>
      </c>
      <c r="B46" s="87" t="s">
        <v>50</v>
      </c>
      <c r="C46" s="32">
        <v>887315</v>
      </c>
      <c r="D46" s="32">
        <v>516381</v>
      </c>
    </row>
    <row r="47" spans="1:4" x14ac:dyDescent="0.2">
      <c r="A47" s="17" t="s">
        <v>51</v>
      </c>
      <c r="B47" s="87" t="s">
        <v>52</v>
      </c>
      <c r="C47" s="32">
        <v>18556</v>
      </c>
      <c r="D47" s="32">
        <v>5495</v>
      </c>
    </row>
    <row r="48" spans="1:4" x14ac:dyDescent="0.2">
      <c r="A48" s="17" t="s">
        <v>53</v>
      </c>
      <c r="B48" s="87" t="s">
        <v>54</v>
      </c>
      <c r="C48" s="32"/>
      <c r="D48" s="32"/>
    </row>
    <row r="49" spans="1:4" x14ac:dyDescent="0.2">
      <c r="A49" s="17" t="s">
        <v>55</v>
      </c>
      <c r="B49" s="87" t="s">
        <v>56</v>
      </c>
      <c r="C49" s="32"/>
      <c r="D49" s="32"/>
    </row>
    <row r="50" spans="1:4" x14ac:dyDescent="0.2">
      <c r="A50" s="17" t="s">
        <v>57</v>
      </c>
      <c r="B50" s="87" t="s">
        <v>58</v>
      </c>
      <c r="C50" s="32"/>
      <c r="D50" s="32"/>
    </row>
    <row r="51" spans="1:4" x14ac:dyDescent="0.2">
      <c r="A51" s="17" t="s">
        <v>59</v>
      </c>
      <c r="B51" s="87" t="s">
        <v>333</v>
      </c>
      <c r="C51" s="32">
        <v>0</v>
      </c>
      <c r="D51" s="32">
        <f>SUM(D53:D56)</f>
        <v>0</v>
      </c>
    </row>
    <row r="52" spans="1:4" x14ac:dyDescent="0.2">
      <c r="A52" s="17" t="s">
        <v>302</v>
      </c>
      <c r="B52" s="87" t="s">
        <v>390</v>
      </c>
      <c r="C52" s="32"/>
      <c r="D52" s="32"/>
    </row>
    <row r="53" spans="1:4" x14ac:dyDescent="0.2">
      <c r="A53" s="17" t="s">
        <v>60</v>
      </c>
      <c r="B53" s="87" t="s">
        <v>61</v>
      </c>
      <c r="C53" s="32"/>
      <c r="D53" s="32"/>
    </row>
    <row r="54" spans="1:4" x14ac:dyDescent="0.2">
      <c r="A54" s="17" t="s">
        <v>62</v>
      </c>
      <c r="B54" s="87" t="s">
        <v>63</v>
      </c>
      <c r="C54" s="32">
        <v>0</v>
      </c>
      <c r="D54" s="32"/>
    </row>
    <row r="55" spans="1:4" x14ac:dyDescent="0.2">
      <c r="A55" s="17" t="s">
        <v>64</v>
      </c>
      <c r="B55" s="87" t="s">
        <v>65</v>
      </c>
      <c r="C55" s="32"/>
      <c r="D55" s="32"/>
    </row>
    <row r="56" spans="1:4" x14ac:dyDescent="0.2">
      <c r="A56" s="17" t="s">
        <v>66</v>
      </c>
      <c r="B56" s="87" t="s">
        <v>67</v>
      </c>
      <c r="C56" s="32"/>
      <c r="D56" s="32"/>
    </row>
    <row r="57" spans="1:4" x14ac:dyDescent="0.2">
      <c r="A57" s="17" t="s">
        <v>310</v>
      </c>
      <c r="B57" s="87" t="s">
        <v>334</v>
      </c>
      <c r="C57" s="32">
        <v>593334</v>
      </c>
      <c r="D57" s="32">
        <v>746170</v>
      </c>
    </row>
    <row r="58" spans="1:4" x14ac:dyDescent="0.2">
      <c r="A58" s="17" t="s">
        <v>311</v>
      </c>
      <c r="B58" s="87" t="s">
        <v>335</v>
      </c>
      <c r="C58" s="32">
        <v>100375</v>
      </c>
      <c r="D58" s="32">
        <v>74002</v>
      </c>
    </row>
    <row r="59" spans="1:4" x14ac:dyDescent="0.2">
      <c r="A59" s="17" t="s">
        <v>68</v>
      </c>
      <c r="B59" s="87" t="s">
        <v>256</v>
      </c>
      <c r="C59" s="32">
        <v>37782</v>
      </c>
      <c r="D59" s="32">
        <v>15591</v>
      </c>
    </row>
    <row r="60" spans="1:4" x14ac:dyDescent="0.2">
      <c r="A60" s="17" t="s">
        <v>300</v>
      </c>
      <c r="B60" s="87" t="s">
        <v>336</v>
      </c>
      <c r="C60" s="32"/>
      <c r="D60" s="32"/>
    </row>
    <row r="61" spans="1:4" x14ac:dyDescent="0.2">
      <c r="A61" s="18" t="s">
        <v>372</v>
      </c>
      <c r="B61" s="87">
        <v>21</v>
      </c>
      <c r="C61" s="35">
        <f>C11+C15+C16+C19+C22+C25+C28+C31+C32+C33+C34+C35+C36+C37+C38+C51+C57+C58+C59+C60</f>
        <v>47353697</v>
      </c>
      <c r="D61" s="35">
        <f>D11+D15+D16+D19+D22+D25+D28+D31+D32+D33+D34+D35+D36+D37+D38+D51+D57+D58+D59+D60</f>
        <v>35776583</v>
      </c>
    </row>
    <row r="62" spans="1:4" x14ac:dyDescent="0.2">
      <c r="A62" s="17"/>
      <c r="B62" s="87"/>
      <c r="C62" s="16"/>
      <c r="D62" s="16"/>
    </row>
    <row r="63" spans="1:4" x14ac:dyDescent="0.2">
      <c r="A63" s="20" t="s">
        <v>306</v>
      </c>
      <c r="B63" s="87"/>
      <c r="C63" s="16"/>
      <c r="D63" s="16"/>
    </row>
    <row r="64" spans="1:4" x14ac:dyDescent="0.2">
      <c r="A64" s="17" t="s">
        <v>373</v>
      </c>
      <c r="B64" s="87" t="s">
        <v>339</v>
      </c>
      <c r="C64" s="32">
        <v>11349533</v>
      </c>
      <c r="D64" s="32">
        <v>442271</v>
      </c>
    </row>
    <row r="65" spans="1:4" x14ac:dyDescent="0.2">
      <c r="A65" s="17" t="s">
        <v>307</v>
      </c>
      <c r="B65" s="87" t="s">
        <v>340</v>
      </c>
      <c r="C65" s="32"/>
      <c r="D65" s="16"/>
    </row>
    <row r="66" spans="1:4" x14ac:dyDescent="0.2">
      <c r="A66" s="17" t="s">
        <v>312</v>
      </c>
      <c r="B66" s="87" t="s">
        <v>341</v>
      </c>
      <c r="C66" s="32">
        <v>13311008</v>
      </c>
      <c r="D66" s="32">
        <v>14793065</v>
      </c>
    </row>
    <row r="67" spans="1:4" x14ac:dyDescent="0.2">
      <c r="A67" s="17" t="s">
        <v>375</v>
      </c>
      <c r="B67" s="87" t="s">
        <v>342</v>
      </c>
      <c r="C67" s="32"/>
      <c r="D67" s="16"/>
    </row>
    <row r="68" spans="1:4" x14ac:dyDescent="0.2">
      <c r="A68" s="17" t="s">
        <v>313</v>
      </c>
      <c r="B68" s="87" t="s">
        <v>69</v>
      </c>
      <c r="C68" s="32"/>
      <c r="D68" s="16"/>
    </row>
    <row r="69" spans="1:4" x14ac:dyDescent="0.2">
      <c r="A69" s="17" t="s">
        <v>70</v>
      </c>
      <c r="B69" s="87" t="s">
        <v>71</v>
      </c>
      <c r="C69" s="32">
        <v>10</v>
      </c>
      <c r="D69" s="32">
        <v>10</v>
      </c>
    </row>
    <row r="70" spans="1:4" x14ac:dyDescent="0.2">
      <c r="A70" s="17" t="s">
        <v>374</v>
      </c>
      <c r="B70" s="87" t="s">
        <v>72</v>
      </c>
      <c r="C70" s="32">
        <v>513500</v>
      </c>
      <c r="D70" s="32">
        <v>371630</v>
      </c>
    </row>
    <row r="71" spans="1:4" x14ac:dyDescent="0.2">
      <c r="A71" s="17" t="s">
        <v>73</v>
      </c>
      <c r="B71" s="87" t="s">
        <v>74</v>
      </c>
      <c r="C71" s="32">
        <f>SUM(C73:C84)</f>
        <v>37775</v>
      </c>
      <c r="D71" s="32">
        <f>SUM(D73:D84)</f>
        <v>12072</v>
      </c>
    </row>
    <row r="72" spans="1:4" x14ac:dyDescent="0.2">
      <c r="A72" s="17" t="s">
        <v>302</v>
      </c>
      <c r="B72" s="87" t="s">
        <v>390</v>
      </c>
      <c r="C72" s="32"/>
      <c r="D72" s="16"/>
    </row>
    <row r="73" spans="1:4" x14ac:dyDescent="0.2">
      <c r="A73" s="17" t="s">
        <v>75</v>
      </c>
      <c r="B73" s="87" t="s">
        <v>314</v>
      </c>
      <c r="C73" s="32"/>
      <c r="D73" s="16">
        <v>0</v>
      </c>
    </row>
    <row r="74" spans="1:4" x14ac:dyDescent="0.2">
      <c r="A74" s="17" t="s">
        <v>76</v>
      </c>
      <c r="B74" s="87" t="s">
        <v>77</v>
      </c>
      <c r="C74" s="32"/>
      <c r="D74" s="16">
        <v>0</v>
      </c>
    </row>
    <row r="75" spans="1:4" x14ac:dyDescent="0.2">
      <c r="A75" s="17" t="s">
        <v>78</v>
      </c>
      <c r="B75" s="87" t="s">
        <v>79</v>
      </c>
      <c r="C75" s="32"/>
      <c r="D75" s="16">
        <v>0</v>
      </c>
    </row>
    <row r="76" spans="1:4" x14ac:dyDescent="0.2">
      <c r="A76" s="17" t="s">
        <v>80</v>
      </c>
      <c r="B76" s="87" t="s">
        <v>81</v>
      </c>
      <c r="C76" s="32"/>
      <c r="D76" s="16"/>
    </row>
    <row r="77" spans="1:4" x14ac:dyDescent="0.2">
      <c r="A77" s="17" t="s">
        <v>82</v>
      </c>
      <c r="B77" s="87" t="s">
        <v>83</v>
      </c>
      <c r="C77" s="32"/>
      <c r="D77" s="16"/>
    </row>
    <row r="78" spans="1:4" x14ac:dyDescent="0.2">
      <c r="A78" s="17" t="s">
        <v>84</v>
      </c>
      <c r="B78" s="87" t="s">
        <v>85</v>
      </c>
      <c r="C78" s="32"/>
      <c r="D78" s="16"/>
    </row>
    <row r="79" spans="1:4" x14ac:dyDescent="0.2">
      <c r="A79" s="17" t="s">
        <v>86</v>
      </c>
      <c r="B79" s="87" t="s">
        <v>87</v>
      </c>
      <c r="C79" s="32">
        <v>3063</v>
      </c>
      <c r="D79" s="32">
        <v>6340</v>
      </c>
    </row>
    <row r="80" spans="1:4" x14ac:dyDescent="0.2">
      <c r="A80" s="17" t="s">
        <v>88</v>
      </c>
      <c r="B80" s="87" t="s">
        <v>89</v>
      </c>
      <c r="C80" s="32">
        <v>30738</v>
      </c>
      <c r="D80" s="32">
        <v>3725</v>
      </c>
    </row>
    <row r="81" spans="1:4" x14ac:dyDescent="0.2">
      <c r="A81" s="17" t="s">
        <v>90</v>
      </c>
      <c r="B81" s="87" t="s">
        <v>91</v>
      </c>
      <c r="C81" s="32"/>
      <c r="D81" s="32">
        <v>0</v>
      </c>
    </row>
    <row r="82" spans="1:4" x14ac:dyDescent="0.2">
      <c r="A82" s="17" t="s">
        <v>92</v>
      </c>
      <c r="B82" s="87" t="s">
        <v>93</v>
      </c>
      <c r="C82" s="32">
        <v>3974</v>
      </c>
      <c r="D82" s="32">
        <v>2007</v>
      </c>
    </row>
    <row r="83" spans="1:4" x14ac:dyDescent="0.2">
      <c r="A83" s="17" t="s">
        <v>94</v>
      </c>
      <c r="B83" s="87" t="s">
        <v>95</v>
      </c>
      <c r="C83" s="32"/>
      <c r="D83" s="32">
        <v>0</v>
      </c>
    </row>
    <row r="84" spans="1:4" ht="25.5" x14ac:dyDescent="0.2">
      <c r="A84" s="17" t="s">
        <v>96</v>
      </c>
      <c r="B84" s="87" t="s">
        <v>97</v>
      </c>
      <c r="C84" s="32"/>
      <c r="D84" s="16">
        <v>0</v>
      </c>
    </row>
    <row r="85" spans="1:4" x14ac:dyDescent="0.2">
      <c r="A85" s="17" t="s">
        <v>59</v>
      </c>
      <c r="B85" s="87" t="s">
        <v>98</v>
      </c>
      <c r="C85" s="32">
        <f>SUM(C87:C90)</f>
        <v>0</v>
      </c>
      <c r="D85" s="32">
        <f>SUM(D87:D90)</f>
        <v>75843</v>
      </c>
    </row>
    <row r="86" spans="1:4" x14ac:dyDescent="0.2">
      <c r="A86" s="17" t="s">
        <v>302</v>
      </c>
      <c r="B86" s="87" t="s">
        <v>390</v>
      </c>
      <c r="C86" s="32"/>
      <c r="D86" s="16"/>
    </row>
    <row r="87" spans="1:4" x14ac:dyDescent="0.2">
      <c r="A87" s="17" t="s">
        <v>99</v>
      </c>
      <c r="B87" s="87" t="s">
        <v>100</v>
      </c>
      <c r="C87" s="32"/>
      <c r="D87" s="16"/>
    </row>
    <row r="88" spans="1:4" x14ac:dyDescent="0.2">
      <c r="A88" s="17" t="s">
        <v>101</v>
      </c>
      <c r="B88" s="87" t="s">
        <v>102</v>
      </c>
      <c r="C88" s="32"/>
      <c r="D88" s="32">
        <v>75843</v>
      </c>
    </row>
    <row r="89" spans="1:4" x14ac:dyDescent="0.2">
      <c r="A89" s="17" t="s">
        <v>103</v>
      </c>
      <c r="B89" s="87" t="s">
        <v>104</v>
      </c>
      <c r="C89" s="32"/>
      <c r="D89" s="16"/>
    </row>
    <row r="90" spans="1:4" x14ac:dyDescent="0.2">
      <c r="A90" s="17" t="s">
        <v>105</v>
      </c>
      <c r="B90" s="87" t="s">
        <v>106</v>
      </c>
      <c r="C90" s="32"/>
      <c r="D90" s="16"/>
    </row>
    <row r="91" spans="1:4" x14ac:dyDescent="0.2">
      <c r="A91" s="17" t="s">
        <v>315</v>
      </c>
      <c r="B91" s="87" t="s">
        <v>107</v>
      </c>
      <c r="C91" s="32">
        <v>73154</v>
      </c>
      <c r="D91" s="32">
        <v>1454</v>
      </c>
    </row>
    <row r="92" spans="1:4" x14ac:dyDescent="0.2">
      <c r="A92" s="17" t="s">
        <v>316</v>
      </c>
      <c r="B92" s="87" t="s">
        <v>376</v>
      </c>
      <c r="C92" s="32"/>
      <c r="D92" s="16"/>
    </row>
    <row r="93" spans="1:4" x14ac:dyDescent="0.2">
      <c r="A93" s="17" t="s">
        <v>108</v>
      </c>
      <c r="B93" s="87" t="s">
        <v>377</v>
      </c>
      <c r="C93" s="32"/>
      <c r="D93" s="16"/>
    </row>
    <row r="94" spans="1:4" x14ac:dyDescent="0.2">
      <c r="A94" s="17" t="s">
        <v>109</v>
      </c>
      <c r="B94" s="87" t="s">
        <v>378</v>
      </c>
      <c r="C94" s="16"/>
      <c r="D94" s="16"/>
    </row>
    <row r="95" spans="1:4" x14ac:dyDescent="0.2">
      <c r="A95" s="17" t="s">
        <v>343</v>
      </c>
      <c r="B95" s="87" t="s">
        <v>110</v>
      </c>
      <c r="C95" s="16"/>
      <c r="D95" s="16"/>
    </row>
    <row r="96" spans="1:4" x14ac:dyDescent="0.2">
      <c r="A96" s="18" t="s">
        <v>344</v>
      </c>
      <c r="B96" s="87" t="s">
        <v>111</v>
      </c>
      <c r="C96" s="144">
        <f>SUM(C64:C95)-SUM(C73:C84)-SUM(C87:C90)</f>
        <v>25284980</v>
      </c>
      <c r="D96" s="26">
        <f>SUM(D64:D95)-SUM(D73:D84)-SUM(D87:D90)</f>
        <v>15696345</v>
      </c>
    </row>
    <row r="97" spans="1:4" x14ac:dyDescent="0.2">
      <c r="A97" s="18"/>
      <c r="B97" s="87"/>
      <c r="C97" s="16"/>
      <c r="D97" s="16"/>
    </row>
    <row r="98" spans="1:4" x14ac:dyDescent="0.2">
      <c r="A98" s="18" t="s">
        <v>379</v>
      </c>
      <c r="B98" s="87"/>
      <c r="C98" s="16"/>
      <c r="D98" s="16"/>
    </row>
    <row r="99" spans="1:4" x14ac:dyDescent="0.2">
      <c r="A99" s="17" t="s">
        <v>380</v>
      </c>
      <c r="B99" s="87">
        <v>37</v>
      </c>
      <c r="C99" s="32">
        <f>SUM(C101:C102)</f>
        <v>11240188</v>
      </c>
      <c r="D99" s="32">
        <f>SUM(D101:D102)</f>
        <v>11240188</v>
      </c>
    </row>
    <row r="100" spans="1:4" x14ac:dyDescent="0.2">
      <c r="A100" s="17" t="s">
        <v>302</v>
      </c>
      <c r="B100" s="87"/>
      <c r="C100" s="32"/>
      <c r="D100" s="32"/>
    </row>
    <row r="101" spans="1:4" x14ac:dyDescent="0.2">
      <c r="A101" s="21" t="s">
        <v>381</v>
      </c>
      <c r="B101" s="87" t="s">
        <v>112</v>
      </c>
      <c r="C101" s="32">
        <v>4099259</v>
      </c>
      <c r="D101" s="32">
        <v>4099259</v>
      </c>
    </row>
    <row r="102" spans="1:4" x14ac:dyDescent="0.2">
      <c r="A102" s="17" t="s">
        <v>382</v>
      </c>
      <c r="B102" s="87" t="s">
        <v>113</v>
      </c>
      <c r="C102" s="32">
        <v>7140929</v>
      </c>
      <c r="D102" s="32">
        <v>7140929</v>
      </c>
    </row>
    <row r="103" spans="1:4" x14ac:dyDescent="0.2">
      <c r="A103" s="17" t="s">
        <v>303</v>
      </c>
      <c r="B103" s="87">
        <v>38</v>
      </c>
      <c r="C103" s="32"/>
      <c r="D103" s="32"/>
    </row>
    <row r="104" spans="1:4" x14ac:dyDescent="0.2">
      <c r="A104" s="17" t="s">
        <v>304</v>
      </c>
      <c r="B104" s="87">
        <v>39</v>
      </c>
      <c r="C104" s="32"/>
      <c r="D104" s="32"/>
    </row>
    <row r="105" spans="1:4" x14ac:dyDescent="0.2">
      <c r="A105" s="17" t="s">
        <v>305</v>
      </c>
      <c r="B105" s="87">
        <v>40</v>
      </c>
      <c r="C105" s="32">
        <f>SUM(C107:C109)</f>
        <v>-520354</v>
      </c>
      <c r="D105" s="89">
        <f>SUM(D107:D109)</f>
        <v>-839811</v>
      </c>
    </row>
    <row r="106" spans="1:4" x14ac:dyDescent="0.2">
      <c r="A106" s="17" t="s">
        <v>302</v>
      </c>
      <c r="B106" s="54" t="s">
        <v>390</v>
      </c>
      <c r="C106" s="32"/>
      <c r="D106" s="32"/>
    </row>
    <row r="107" spans="1:4" ht="25.5" x14ac:dyDescent="0.2">
      <c r="A107" s="17" t="s">
        <v>501</v>
      </c>
      <c r="B107" s="87" t="s">
        <v>114</v>
      </c>
      <c r="C107" s="32">
        <v>-520354</v>
      </c>
      <c r="D107" s="32">
        <v>-839811</v>
      </c>
    </row>
    <row r="108" spans="1:4" x14ac:dyDescent="0.2">
      <c r="A108" s="17" t="s">
        <v>115</v>
      </c>
      <c r="B108" s="87" t="s">
        <v>116</v>
      </c>
      <c r="C108" s="32">
        <v>0</v>
      </c>
      <c r="D108" s="32">
        <v>0</v>
      </c>
    </row>
    <row r="109" spans="1:4" ht="25.5" x14ac:dyDescent="0.2">
      <c r="A109" s="17" t="s">
        <v>502</v>
      </c>
      <c r="B109" s="87" t="s">
        <v>503</v>
      </c>
      <c r="C109" s="32">
        <v>0</v>
      </c>
      <c r="D109" s="32">
        <v>0</v>
      </c>
    </row>
    <row r="110" spans="1:4" x14ac:dyDescent="0.2">
      <c r="A110" s="17" t="s">
        <v>383</v>
      </c>
      <c r="B110" s="87">
        <v>41</v>
      </c>
      <c r="C110" s="32">
        <v>660284</v>
      </c>
      <c r="D110" s="90">
        <v>715359</v>
      </c>
    </row>
    <row r="111" spans="1:4" x14ac:dyDescent="0.2">
      <c r="A111" s="17" t="s">
        <v>384</v>
      </c>
      <c r="B111" s="88">
        <v>42</v>
      </c>
      <c r="C111" s="32">
        <f>C113+C114</f>
        <v>10688599</v>
      </c>
      <c r="D111" s="32">
        <f>D113+D114</f>
        <v>8964501</v>
      </c>
    </row>
    <row r="112" spans="1:4" x14ac:dyDescent="0.2">
      <c r="A112" s="17" t="s">
        <v>302</v>
      </c>
      <c r="B112" s="88"/>
      <c r="C112" s="32"/>
      <c r="D112" s="32"/>
    </row>
    <row r="113" spans="1:4" ht="12.75" customHeight="1" x14ac:dyDescent="0.2">
      <c r="A113" s="10" t="s">
        <v>385</v>
      </c>
      <c r="B113" s="88" t="s">
        <v>117</v>
      </c>
      <c r="C113" s="32">
        <v>5964509</v>
      </c>
      <c r="D113" s="32">
        <v>4944039</v>
      </c>
    </row>
    <row r="114" spans="1:4" x14ac:dyDescent="0.2">
      <c r="A114" s="17" t="s">
        <v>386</v>
      </c>
      <c r="B114" s="88" t="s">
        <v>118</v>
      </c>
      <c r="C114" s="32">
        <v>4724090</v>
      </c>
      <c r="D114" s="32">
        <v>4020462</v>
      </c>
    </row>
    <row r="115" spans="1:4" x14ac:dyDescent="0.2">
      <c r="A115" s="18" t="s">
        <v>387</v>
      </c>
      <c r="B115" s="88">
        <v>43</v>
      </c>
      <c r="C115" s="26">
        <f>C99+C103-C104+C105+C111+C110</f>
        <v>22068717</v>
      </c>
      <c r="D115" s="26">
        <f>D99+D103-D104+D105+D111+D110</f>
        <v>20080237</v>
      </c>
    </row>
    <row r="116" spans="1:4" ht="23.25" customHeight="1" x14ac:dyDescent="0.2">
      <c r="A116" s="18" t="s">
        <v>504</v>
      </c>
      <c r="B116" s="22" t="s">
        <v>438</v>
      </c>
      <c r="C116" s="26">
        <f>C115+C96</f>
        <v>47353697</v>
      </c>
      <c r="D116" s="26">
        <f>D115+D96</f>
        <v>35776582</v>
      </c>
    </row>
    <row r="117" spans="1:4" x14ac:dyDescent="0.2">
      <c r="C117" s="23"/>
      <c r="D117" s="23"/>
    </row>
    <row r="118" spans="1:4" x14ac:dyDescent="0.2">
      <c r="A118" s="24"/>
      <c r="C118" s="19"/>
      <c r="D118" s="19"/>
    </row>
    <row r="119" spans="1:4" ht="20.25" customHeight="1" x14ac:dyDescent="0.2">
      <c r="A119" s="24" t="s">
        <v>559</v>
      </c>
      <c r="C119" s="10" t="s">
        <v>560</v>
      </c>
      <c r="D119" s="19"/>
    </row>
    <row r="120" spans="1:4" ht="25.5" customHeight="1" x14ac:dyDescent="0.2">
      <c r="A120" s="10" t="s">
        <v>555</v>
      </c>
      <c r="C120" s="10" t="s">
        <v>560</v>
      </c>
    </row>
    <row r="121" spans="1:4" ht="20.25" customHeight="1" x14ac:dyDescent="0.2">
      <c r="A121" s="24" t="s">
        <v>556</v>
      </c>
      <c r="C121" s="10" t="s">
        <v>560</v>
      </c>
    </row>
    <row r="122" spans="1:4" x14ac:dyDescent="0.2">
      <c r="A122" s="24"/>
    </row>
    <row r="123" spans="1:4" x14ac:dyDescent="0.2">
      <c r="A123" s="29" t="s">
        <v>437</v>
      </c>
      <c r="C123" s="19"/>
    </row>
    <row r="124" spans="1:4" x14ac:dyDescent="0.2">
      <c r="A124" s="24" t="s">
        <v>262</v>
      </c>
    </row>
    <row r="125" spans="1:4" x14ac:dyDescent="0.2">
      <c r="A125" s="24"/>
    </row>
    <row r="126" spans="1:4" x14ac:dyDescent="0.2">
      <c r="A126" s="24"/>
    </row>
  </sheetData>
  <mergeCells count="5">
    <mergeCell ref="A6:D6"/>
    <mergeCell ref="C1:D1"/>
    <mergeCell ref="A3:D3"/>
    <mergeCell ref="A4:D4"/>
    <mergeCell ref="A5:D5"/>
  </mergeCells>
  <phoneticPr fontId="9" type="noConversion"/>
  <pageMargins left="0.94488188976377963" right="0" top="0.31496062992125984" bottom="0.39370078740157483" header="0.23622047244094491" footer="0.23622047244094491"/>
  <pageSetup paperSize="9" scale="85" fitToHeight="2" orientation="portrait" r:id="rId1"/>
  <headerFooter alignWithMargins="0">
    <oddFooter>Страница  &amp;P из &amp;N</oddFooter>
  </headerFooter>
  <rowBreaks count="1" manualBreakCount="1">
    <brk id="61" max="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92D050"/>
    <pageSetUpPr fitToPage="1"/>
  </sheetPr>
  <dimension ref="A1:G276"/>
  <sheetViews>
    <sheetView zoomScaleNormal="100" zoomScaleSheetLayoutView="100" workbookViewId="0">
      <selection activeCell="A12" sqref="A12"/>
    </sheetView>
  </sheetViews>
  <sheetFormatPr defaultRowHeight="12.75" x14ac:dyDescent="0.2"/>
  <cols>
    <col min="1" max="1" width="52.42578125" style="159" customWidth="1"/>
    <col min="2" max="2" width="10.85546875" style="160" customWidth="1"/>
    <col min="3" max="4" width="15.85546875" style="139" customWidth="1"/>
    <col min="5" max="5" width="16" style="139" customWidth="1"/>
    <col min="6" max="6" width="17.42578125" style="139" customWidth="1"/>
    <col min="7" max="7" width="11.28515625" style="139" bestFit="1" customWidth="1"/>
    <col min="8" max="16384" width="9.140625" style="139"/>
  </cols>
  <sheetData>
    <row r="1" spans="1:6" ht="48" customHeight="1" x14ac:dyDescent="0.2">
      <c r="E1" s="161" t="s">
        <v>263</v>
      </c>
      <c r="F1" s="162"/>
    </row>
    <row r="2" spans="1:6" ht="23.25" customHeight="1" x14ac:dyDescent="0.2">
      <c r="E2" s="163"/>
      <c r="F2" s="164"/>
    </row>
    <row r="3" spans="1:6" x14ac:dyDescent="0.2">
      <c r="A3" s="165" t="s">
        <v>388</v>
      </c>
      <c r="B3" s="165"/>
      <c r="C3" s="165"/>
      <c r="D3" s="165"/>
      <c r="E3" s="165"/>
      <c r="F3" s="165"/>
    </row>
    <row r="4" spans="1:6" x14ac:dyDescent="0.2">
      <c r="A4" s="166"/>
      <c r="B4" s="166"/>
      <c r="C4" s="166"/>
      <c r="D4" s="166"/>
      <c r="E4" s="166"/>
      <c r="F4" s="166"/>
    </row>
    <row r="5" spans="1:6" x14ac:dyDescent="0.2">
      <c r="A5" s="167" t="s">
        <v>288</v>
      </c>
      <c r="B5" s="167"/>
      <c r="C5" s="167"/>
      <c r="D5" s="167"/>
      <c r="E5" s="167"/>
      <c r="F5" s="167"/>
    </row>
    <row r="6" spans="1:6" x14ac:dyDescent="0.2">
      <c r="A6" s="166" t="s">
        <v>558</v>
      </c>
      <c r="B6" s="166"/>
      <c r="C6" s="166"/>
      <c r="D6" s="166"/>
      <c r="E6" s="166"/>
      <c r="F6" s="166"/>
    </row>
    <row r="7" spans="1:6" s="171" customFormat="1" x14ac:dyDescent="0.2">
      <c r="A7" s="168"/>
      <c r="B7" s="169"/>
      <c r="C7" s="170"/>
      <c r="D7" s="170"/>
      <c r="E7" s="170"/>
      <c r="F7" s="170"/>
    </row>
    <row r="8" spans="1:6" s="171" customFormat="1" x14ac:dyDescent="0.2">
      <c r="A8" s="172"/>
      <c r="B8" s="173"/>
      <c r="C8" s="170"/>
      <c r="D8" s="174"/>
      <c r="F8" s="175" t="s">
        <v>264</v>
      </c>
    </row>
    <row r="9" spans="1:6" ht="63.75" x14ac:dyDescent="0.2">
      <c r="A9" s="176" t="s">
        <v>296</v>
      </c>
      <c r="B9" s="177" t="s">
        <v>358</v>
      </c>
      <c r="C9" s="176" t="s">
        <v>292</v>
      </c>
      <c r="D9" s="176" t="s">
        <v>293</v>
      </c>
      <c r="E9" s="176" t="s">
        <v>265</v>
      </c>
      <c r="F9" s="176" t="s">
        <v>294</v>
      </c>
    </row>
    <row r="10" spans="1:6" x14ac:dyDescent="0.2">
      <c r="A10" s="178">
        <v>1</v>
      </c>
      <c r="B10" s="179">
        <v>2</v>
      </c>
      <c r="C10" s="123">
        <v>3</v>
      </c>
      <c r="D10" s="123">
        <v>4</v>
      </c>
      <c r="E10" s="123">
        <v>5</v>
      </c>
      <c r="F10" s="123">
        <v>6</v>
      </c>
    </row>
    <row r="11" spans="1:6" ht="15" customHeight="1" x14ac:dyDescent="0.2">
      <c r="A11" s="180" t="s">
        <v>266</v>
      </c>
      <c r="B11" s="181">
        <v>1</v>
      </c>
      <c r="C11" s="124">
        <f>C13+C14+C15+C28</f>
        <v>259927</v>
      </c>
      <c r="D11" s="124">
        <f>D13+D14+D15+D28</f>
        <v>2818922</v>
      </c>
      <c r="E11" s="182">
        <v>223703</v>
      </c>
      <c r="F11" s="183">
        <v>2996641</v>
      </c>
    </row>
    <row r="12" spans="1:6" ht="15.75" customHeight="1" x14ac:dyDescent="0.2">
      <c r="A12" s="184" t="s">
        <v>302</v>
      </c>
      <c r="B12" s="185"/>
      <c r="C12" s="125"/>
      <c r="D12" s="125"/>
      <c r="E12" s="186"/>
      <c r="F12" s="187"/>
    </row>
    <row r="13" spans="1:6" x14ac:dyDescent="0.2">
      <c r="A13" s="184" t="s">
        <v>267</v>
      </c>
      <c r="B13" s="185" t="s">
        <v>247</v>
      </c>
      <c r="C13" s="125"/>
      <c r="D13" s="125"/>
      <c r="E13" s="182">
        <v>0</v>
      </c>
      <c r="F13" s="183">
        <v>0</v>
      </c>
    </row>
    <row r="14" spans="1:6" x14ac:dyDescent="0.2">
      <c r="A14" s="184" t="s">
        <v>268</v>
      </c>
      <c r="B14" s="185" t="s">
        <v>248</v>
      </c>
      <c r="C14" s="126">
        <v>21518</v>
      </c>
      <c r="D14" s="126">
        <v>732033</v>
      </c>
      <c r="E14" s="182">
        <v>58709</v>
      </c>
      <c r="F14" s="183">
        <v>950333</v>
      </c>
    </row>
    <row r="15" spans="1:6" x14ac:dyDescent="0.2">
      <c r="A15" s="184" t="s">
        <v>269</v>
      </c>
      <c r="B15" s="185" t="s">
        <v>249</v>
      </c>
      <c r="C15" s="125">
        <f>C17+C21+C25</f>
        <v>237689</v>
      </c>
      <c r="D15" s="125">
        <f>D17+D21+D25</f>
        <v>1892152</v>
      </c>
      <c r="E15" s="182">
        <v>164906</v>
      </c>
      <c r="F15" s="183">
        <v>2042946</v>
      </c>
    </row>
    <row r="16" spans="1:6" ht="12.75" customHeight="1" x14ac:dyDescent="0.2">
      <c r="A16" s="184" t="s">
        <v>119</v>
      </c>
      <c r="B16" s="188" t="s">
        <v>390</v>
      </c>
      <c r="C16" s="127"/>
      <c r="D16" s="127"/>
      <c r="E16" s="186"/>
      <c r="F16" s="187"/>
    </row>
    <row r="17" spans="1:6" ht="25.5" x14ac:dyDescent="0.2">
      <c r="A17" s="189" t="s">
        <v>505</v>
      </c>
      <c r="B17" s="190" t="s">
        <v>259</v>
      </c>
      <c r="C17" s="126">
        <v>49089</v>
      </c>
      <c r="D17" s="126">
        <v>472283</v>
      </c>
      <c r="E17" s="182">
        <v>58500</v>
      </c>
      <c r="F17" s="183">
        <v>850897</v>
      </c>
    </row>
    <row r="18" spans="1:6" x14ac:dyDescent="0.2">
      <c r="A18" s="189" t="s">
        <v>119</v>
      </c>
      <c r="B18" s="190"/>
      <c r="C18" s="128"/>
      <c r="D18" s="128"/>
      <c r="E18" s="186"/>
      <c r="F18" s="187"/>
    </row>
    <row r="19" spans="1:6" ht="38.25" x14ac:dyDescent="0.2">
      <c r="A19" s="189" t="s">
        <v>506</v>
      </c>
      <c r="B19" s="190" t="s">
        <v>120</v>
      </c>
      <c r="C19" s="129"/>
      <c r="D19" s="129"/>
      <c r="E19" s="182">
        <v>0</v>
      </c>
      <c r="F19" s="183">
        <v>-187</v>
      </c>
    </row>
    <row r="20" spans="1:6" ht="38.25" x14ac:dyDescent="0.2">
      <c r="A20" s="189" t="s">
        <v>507</v>
      </c>
      <c r="B20" s="190" t="s">
        <v>121</v>
      </c>
      <c r="C20" s="126">
        <v>19817</v>
      </c>
      <c r="D20" s="126">
        <v>59946</v>
      </c>
      <c r="E20" s="182">
        <v>8606</v>
      </c>
      <c r="F20" s="183">
        <v>99469</v>
      </c>
    </row>
    <row r="21" spans="1:6" ht="36.75" customHeight="1" x14ac:dyDescent="0.2">
      <c r="A21" s="189" t="s">
        <v>122</v>
      </c>
      <c r="B21" s="190" t="s">
        <v>260</v>
      </c>
      <c r="C21" s="126">
        <v>188600</v>
      </c>
      <c r="D21" s="126">
        <v>1419869</v>
      </c>
      <c r="E21" s="182">
        <v>106406</v>
      </c>
      <c r="F21" s="183">
        <v>1192049</v>
      </c>
    </row>
    <row r="22" spans="1:6" x14ac:dyDescent="0.2">
      <c r="A22" s="189" t="s">
        <v>119</v>
      </c>
      <c r="B22" s="190"/>
      <c r="C22" s="128"/>
      <c r="D22" s="128"/>
      <c r="E22" s="186"/>
      <c r="F22" s="187"/>
    </row>
    <row r="23" spans="1:6" ht="51" x14ac:dyDescent="0.2">
      <c r="A23" s="189" t="s">
        <v>123</v>
      </c>
      <c r="B23" s="190" t="s">
        <v>124</v>
      </c>
      <c r="C23" s="126">
        <v>5697</v>
      </c>
      <c r="D23" s="126">
        <v>161801</v>
      </c>
      <c r="E23" s="182">
        <v>1279</v>
      </c>
      <c r="F23" s="183">
        <v>115484</v>
      </c>
    </row>
    <row r="24" spans="1:6" ht="25.5" x14ac:dyDescent="0.2">
      <c r="A24" s="189" t="s">
        <v>125</v>
      </c>
      <c r="B24" s="190" t="s">
        <v>126</v>
      </c>
      <c r="C24" s="126">
        <v>18026</v>
      </c>
      <c r="D24" s="126">
        <v>-12831</v>
      </c>
      <c r="E24" s="191">
        <v>2143</v>
      </c>
      <c r="F24" s="192">
        <v>-22705</v>
      </c>
    </row>
    <row r="25" spans="1:6" ht="25.5" x14ac:dyDescent="0.2">
      <c r="A25" s="189" t="s">
        <v>508</v>
      </c>
      <c r="B25" s="190" t="s">
        <v>127</v>
      </c>
      <c r="C25" s="130"/>
      <c r="D25" s="130"/>
      <c r="E25" s="193">
        <v>0</v>
      </c>
      <c r="F25" s="192">
        <v>0</v>
      </c>
    </row>
    <row r="26" spans="1:6" x14ac:dyDescent="0.2">
      <c r="A26" s="189" t="s">
        <v>119</v>
      </c>
      <c r="B26" s="190"/>
      <c r="C26" s="128"/>
      <c r="D26" s="128"/>
      <c r="E26" s="194"/>
      <c r="F26" s="195"/>
    </row>
    <row r="27" spans="1:6" ht="25.5" x14ac:dyDescent="0.2">
      <c r="A27" s="189" t="s">
        <v>509</v>
      </c>
      <c r="B27" s="190" t="s">
        <v>128</v>
      </c>
      <c r="C27" s="130"/>
      <c r="D27" s="130"/>
      <c r="E27" s="193">
        <v>0</v>
      </c>
      <c r="F27" s="192">
        <v>0</v>
      </c>
    </row>
    <row r="28" spans="1:6" x14ac:dyDescent="0.2">
      <c r="A28" s="184" t="s">
        <v>270</v>
      </c>
      <c r="B28" s="185" t="s">
        <v>250</v>
      </c>
      <c r="C28" s="126">
        <v>720</v>
      </c>
      <c r="D28" s="126">
        <v>194737</v>
      </c>
      <c r="E28" s="193">
        <v>88</v>
      </c>
      <c r="F28" s="192">
        <v>3362</v>
      </c>
    </row>
    <row r="29" spans="1:6" x14ac:dyDescent="0.2">
      <c r="A29" s="184" t="s">
        <v>317</v>
      </c>
      <c r="B29" s="185" t="s">
        <v>251</v>
      </c>
      <c r="C29" s="125"/>
      <c r="D29" s="125">
        <v>0</v>
      </c>
      <c r="E29" s="193">
        <v>0</v>
      </c>
      <c r="F29" s="192">
        <v>0</v>
      </c>
    </row>
    <row r="30" spans="1:6" x14ac:dyDescent="0.2">
      <c r="A30" s="180" t="s">
        <v>271</v>
      </c>
      <c r="B30" s="181" t="s">
        <v>258</v>
      </c>
      <c r="C30" s="124">
        <f>SUM(C36:C43)+C32</f>
        <v>884385</v>
      </c>
      <c r="D30" s="124">
        <f>SUM(D36:D43)+D32</f>
        <v>2032866</v>
      </c>
      <c r="E30" s="193">
        <v>515476</v>
      </c>
      <c r="F30" s="196">
        <v>1038093</v>
      </c>
    </row>
    <row r="31" spans="1:6" x14ac:dyDescent="0.2">
      <c r="A31" s="189" t="s">
        <v>302</v>
      </c>
      <c r="B31" s="190" t="s">
        <v>390</v>
      </c>
      <c r="C31" s="131"/>
      <c r="D31" s="131"/>
      <c r="E31" s="194"/>
      <c r="F31" s="197"/>
    </row>
    <row r="32" spans="1:6" x14ac:dyDescent="0.2">
      <c r="A32" s="189" t="s">
        <v>129</v>
      </c>
      <c r="B32" s="190" t="s">
        <v>279</v>
      </c>
      <c r="C32" s="131">
        <f>C34+C35</f>
        <v>0</v>
      </c>
      <c r="D32" s="131">
        <f>D34+D35</f>
        <v>200</v>
      </c>
      <c r="E32" s="193">
        <v>0</v>
      </c>
      <c r="F32" s="198">
        <v>0</v>
      </c>
    </row>
    <row r="33" spans="1:6" x14ac:dyDescent="0.2">
      <c r="A33" s="189" t="s">
        <v>302</v>
      </c>
      <c r="B33" s="190" t="s">
        <v>390</v>
      </c>
      <c r="C33" s="131"/>
      <c r="D33" s="131"/>
      <c r="E33" s="194"/>
      <c r="F33" s="197"/>
    </row>
    <row r="34" spans="1:6" x14ac:dyDescent="0.2">
      <c r="A34" s="189" t="s">
        <v>130</v>
      </c>
      <c r="B34" s="190" t="s">
        <v>131</v>
      </c>
      <c r="C34" s="131"/>
      <c r="D34" s="131"/>
      <c r="E34" s="193">
        <v>0</v>
      </c>
      <c r="F34" s="198">
        <v>0</v>
      </c>
    </row>
    <row r="35" spans="1:6" x14ac:dyDescent="0.2">
      <c r="A35" s="189" t="s">
        <v>132</v>
      </c>
      <c r="B35" s="190" t="s">
        <v>133</v>
      </c>
      <c r="C35" s="131"/>
      <c r="D35" s="131">
        <v>200</v>
      </c>
      <c r="E35" s="193">
        <v>0</v>
      </c>
      <c r="F35" s="198">
        <v>0</v>
      </c>
    </row>
    <row r="36" spans="1:6" x14ac:dyDescent="0.2">
      <c r="A36" s="189" t="s">
        <v>134</v>
      </c>
      <c r="B36" s="190" t="s">
        <v>280</v>
      </c>
      <c r="C36" s="129">
        <v>240</v>
      </c>
      <c r="D36" s="199">
        <v>960</v>
      </c>
      <c r="E36" s="193">
        <v>1800</v>
      </c>
      <c r="F36" s="198">
        <v>8460</v>
      </c>
    </row>
    <row r="37" spans="1:6" x14ac:dyDescent="0.2">
      <c r="A37" s="189" t="s">
        <v>135</v>
      </c>
      <c r="B37" s="190" t="s">
        <v>136</v>
      </c>
      <c r="C37" s="126">
        <v>5300</v>
      </c>
      <c r="D37" s="126">
        <v>452524</v>
      </c>
      <c r="E37" s="193">
        <v>21375</v>
      </c>
      <c r="F37" s="198">
        <v>191733</v>
      </c>
    </row>
    <row r="38" spans="1:6" x14ac:dyDescent="0.2">
      <c r="A38" s="189" t="s">
        <v>137</v>
      </c>
      <c r="B38" s="190" t="s">
        <v>138</v>
      </c>
      <c r="C38" s="126">
        <v>858432</v>
      </c>
      <c r="D38" s="126">
        <v>1258129</v>
      </c>
      <c r="E38" s="193">
        <v>475497</v>
      </c>
      <c r="F38" s="198">
        <v>695147</v>
      </c>
    </row>
    <row r="39" spans="1:6" x14ac:dyDescent="0.2">
      <c r="A39" s="189" t="s">
        <v>139</v>
      </c>
      <c r="B39" s="190" t="s">
        <v>140</v>
      </c>
      <c r="C39" s="126">
        <v>14731</v>
      </c>
      <c r="D39" s="126">
        <v>273217</v>
      </c>
      <c r="E39" s="193">
        <v>12368</v>
      </c>
      <c r="F39" s="198">
        <v>100387</v>
      </c>
    </row>
    <row r="40" spans="1:6" x14ac:dyDescent="0.2">
      <c r="A40" s="189" t="s">
        <v>141</v>
      </c>
      <c r="B40" s="190" t="s">
        <v>142</v>
      </c>
      <c r="C40" s="126">
        <v>5666</v>
      </c>
      <c r="D40" s="126">
        <v>47517</v>
      </c>
      <c r="E40" s="193">
        <v>4426</v>
      </c>
      <c r="F40" s="198">
        <v>41578</v>
      </c>
    </row>
    <row r="41" spans="1:6" x14ac:dyDescent="0.2">
      <c r="A41" s="189" t="s">
        <v>143</v>
      </c>
      <c r="B41" s="190" t="s">
        <v>144</v>
      </c>
      <c r="C41" s="199">
        <v>16</v>
      </c>
      <c r="D41" s="199">
        <v>319</v>
      </c>
      <c r="E41" s="193">
        <v>10</v>
      </c>
      <c r="F41" s="198">
        <v>788</v>
      </c>
    </row>
    <row r="42" spans="1:6" x14ac:dyDescent="0.2">
      <c r="A42" s="189" t="s">
        <v>363</v>
      </c>
      <c r="B42" s="190" t="s">
        <v>145</v>
      </c>
      <c r="C42" s="131"/>
      <c r="D42" s="131"/>
      <c r="E42" s="193">
        <v>0</v>
      </c>
      <c r="F42" s="198">
        <v>0</v>
      </c>
    </row>
    <row r="43" spans="1:6" ht="25.5" x14ac:dyDescent="0.2">
      <c r="A43" s="189" t="s">
        <v>55</v>
      </c>
      <c r="B43" s="190" t="s">
        <v>146</v>
      </c>
      <c r="C43" s="131"/>
      <c r="D43" s="131"/>
      <c r="E43" s="193">
        <v>0</v>
      </c>
      <c r="F43" s="198">
        <v>0</v>
      </c>
    </row>
    <row r="44" spans="1:6" x14ac:dyDescent="0.2">
      <c r="A44" s="180" t="s">
        <v>147</v>
      </c>
      <c r="B44" s="181" t="s">
        <v>3</v>
      </c>
      <c r="C44" s="200">
        <v>234761</v>
      </c>
      <c r="D44" s="200">
        <v>2665100</v>
      </c>
      <c r="E44" s="193">
        <v>483240</v>
      </c>
      <c r="F44" s="198">
        <v>2219834</v>
      </c>
    </row>
    <row r="45" spans="1:6" ht="38.25" x14ac:dyDescent="0.2">
      <c r="A45" s="180" t="s">
        <v>148</v>
      </c>
      <c r="B45" s="181" t="s">
        <v>361</v>
      </c>
      <c r="C45" s="200">
        <v>1811699</v>
      </c>
      <c r="D45" s="200">
        <v>9980756</v>
      </c>
      <c r="E45" s="193">
        <v>702674</v>
      </c>
      <c r="F45" s="198">
        <v>7172459</v>
      </c>
    </row>
    <row r="46" spans="1:6" x14ac:dyDescent="0.2">
      <c r="A46" s="180" t="s">
        <v>149</v>
      </c>
      <c r="B46" s="181" t="s">
        <v>318</v>
      </c>
      <c r="C46" s="199">
        <v>5032</v>
      </c>
      <c r="D46" s="199">
        <v>5425</v>
      </c>
      <c r="E46" s="193">
        <v>0</v>
      </c>
      <c r="F46" s="198">
        <v>0</v>
      </c>
    </row>
    <row r="47" spans="1:6" x14ac:dyDescent="0.2">
      <c r="A47" s="180" t="s">
        <v>150</v>
      </c>
      <c r="B47" s="181" t="s">
        <v>319</v>
      </c>
      <c r="C47" s="200">
        <v>504868</v>
      </c>
      <c r="D47" s="200">
        <v>5555684</v>
      </c>
      <c r="E47" s="193">
        <v>1188964</v>
      </c>
      <c r="F47" s="198">
        <v>12105515</v>
      </c>
    </row>
    <row r="48" spans="1:6" x14ac:dyDescent="0.2">
      <c r="A48" s="180" t="s">
        <v>151</v>
      </c>
      <c r="B48" s="181" t="s">
        <v>320</v>
      </c>
      <c r="C48" s="129"/>
      <c r="D48" s="129"/>
      <c r="E48" s="193">
        <v>0</v>
      </c>
      <c r="F48" s="198">
        <v>0</v>
      </c>
    </row>
    <row r="49" spans="1:6" x14ac:dyDescent="0.2">
      <c r="A49" s="180" t="s">
        <v>152</v>
      </c>
      <c r="B49" s="181" t="s">
        <v>364</v>
      </c>
      <c r="C49" s="126"/>
      <c r="D49" s="126">
        <v>6696</v>
      </c>
      <c r="E49" s="193">
        <v>0</v>
      </c>
      <c r="F49" s="198">
        <v>359574</v>
      </c>
    </row>
    <row r="50" spans="1:6" ht="25.5" x14ac:dyDescent="0.2">
      <c r="A50" s="180" t="s">
        <v>153</v>
      </c>
      <c r="B50" s="181" t="s">
        <v>321</v>
      </c>
      <c r="C50" s="129"/>
      <c r="D50" s="129"/>
      <c r="E50" s="193">
        <v>0</v>
      </c>
      <c r="F50" s="198">
        <v>0</v>
      </c>
    </row>
    <row r="51" spans="1:6" ht="25.5" x14ac:dyDescent="0.2">
      <c r="A51" s="180" t="s">
        <v>154</v>
      </c>
      <c r="B51" s="181" t="s">
        <v>322</v>
      </c>
      <c r="C51" s="124">
        <f>SUM(C53:C56)</f>
        <v>0</v>
      </c>
      <c r="D51" s="124">
        <f>SUM(D53:D56)</f>
        <v>228382</v>
      </c>
      <c r="E51" s="193">
        <v>31043</v>
      </c>
      <c r="F51" s="201">
        <v>370570</v>
      </c>
    </row>
    <row r="52" spans="1:6" x14ac:dyDescent="0.2">
      <c r="A52" s="184" t="s">
        <v>302</v>
      </c>
      <c r="B52" s="185" t="s">
        <v>390</v>
      </c>
      <c r="C52" s="125"/>
      <c r="D52" s="125"/>
      <c r="E52" s="194"/>
      <c r="F52" s="197"/>
    </row>
    <row r="53" spans="1:6" x14ac:dyDescent="0.2">
      <c r="A53" s="184" t="s">
        <v>155</v>
      </c>
      <c r="B53" s="185" t="s">
        <v>156</v>
      </c>
      <c r="C53" s="125"/>
      <c r="D53" s="125"/>
      <c r="E53" s="193">
        <v>0</v>
      </c>
      <c r="F53" s="198">
        <v>0</v>
      </c>
    </row>
    <row r="54" spans="1:6" x14ac:dyDescent="0.2">
      <c r="A54" s="184" t="s">
        <v>157</v>
      </c>
      <c r="B54" s="185" t="s">
        <v>158</v>
      </c>
      <c r="C54" s="126">
        <v>0</v>
      </c>
      <c r="D54" s="126">
        <v>228382</v>
      </c>
      <c r="E54" s="193">
        <v>31043</v>
      </c>
      <c r="F54" s="198">
        <v>370570</v>
      </c>
    </row>
    <row r="55" spans="1:6" x14ac:dyDescent="0.2">
      <c r="A55" s="184" t="s">
        <v>159</v>
      </c>
      <c r="B55" s="185" t="s">
        <v>160</v>
      </c>
      <c r="C55" s="125"/>
      <c r="D55" s="125"/>
      <c r="E55" s="193">
        <v>0</v>
      </c>
      <c r="F55" s="198">
        <v>0</v>
      </c>
    </row>
    <row r="56" spans="1:6" x14ac:dyDescent="0.2">
      <c r="A56" s="184" t="s">
        <v>161</v>
      </c>
      <c r="B56" s="185" t="s">
        <v>162</v>
      </c>
      <c r="C56" s="125"/>
      <c r="D56" s="125"/>
      <c r="E56" s="193">
        <v>0</v>
      </c>
      <c r="F56" s="198">
        <v>0</v>
      </c>
    </row>
    <row r="57" spans="1:6" ht="25.5" customHeight="1" x14ac:dyDescent="0.2">
      <c r="A57" s="180" t="s">
        <v>163</v>
      </c>
      <c r="B57" s="181" t="s">
        <v>323</v>
      </c>
      <c r="C57" s="200">
        <v>36351</v>
      </c>
      <c r="D57" s="200">
        <v>354243</v>
      </c>
      <c r="E57" s="193">
        <v>3746</v>
      </c>
      <c r="F57" s="198">
        <v>109239</v>
      </c>
    </row>
    <row r="58" spans="1:6" x14ac:dyDescent="0.2">
      <c r="A58" s="180" t="s">
        <v>164</v>
      </c>
      <c r="B58" s="181" t="s">
        <v>325</v>
      </c>
      <c r="C58" s="200">
        <v>20064</v>
      </c>
      <c r="D58" s="200">
        <v>25001</v>
      </c>
      <c r="E58" s="193">
        <v>67</v>
      </c>
      <c r="F58" s="198">
        <v>13041</v>
      </c>
    </row>
    <row r="59" spans="1:6" x14ac:dyDescent="0.2">
      <c r="A59" s="180" t="s">
        <v>165</v>
      </c>
      <c r="B59" s="181" t="s">
        <v>326</v>
      </c>
      <c r="C59" s="124">
        <f>C11+C30+C44+C45+C46+C47+C48+C49+C50+C51+C57+C58</f>
        <v>3757087</v>
      </c>
      <c r="D59" s="124">
        <f>D11+D30+D44+D45+D46+D47+D48+D49+D50+D51+D57+D58</f>
        <v>23673075</v>
      </c>
      <c r="E59" s="124">
        <f>E11+E30+E44+E45+E46+E47+E48+E49+E50+E51+E57+E58</f>
        <v>3148913</v>
      </c>
      <c r="F59" s="124">
        <f>F11+F30+F44+F45+F46+F47+F48+F49+F50+F51+F57+F58</f>
        <v>26384966</v>
      </c>
    </row>
    <row r="60" spans="1:6" x14ac:dyDescent="0.2">
      <c r="A60" s="180"/>
      <c r="B60" s="185"/>
      <c r="C60" s="125"/>
      <c r="D60" s="125"/>
      <c r="E60" s="125"/>
      <c r="F60" s="125"/>
    </row>
    <row r="61" spans="1:6" x14ac:dyDescent="0.2">
      <c r="A61" s="180" t="s">
        <v>351</v>
      </c>
      <c r="B61" s="181" t="s">
        <v>327</v>
      </c>
      <c r="C61" s="124">
        <f>SUM(C63:C66)</f>
        <v>179929</v>
      </c>
      <c r="D61" s="124">
        <f>SUM(D63:D66)</f>
        <v>1022569</v>
      </c>
      <c r="E61" s="193">
        <v>73054</v>
      </c>
      <c r="F61" s="198">
        <v>795035</v>
      </c>
    </row>
    <row r="62" spans="1:6" x14ac:dyDescent="0.2">
      <c r="A62" s="184" t="s">
        <v>302</v>
      </c>
      <c r="B62" s="185"/>
      <c r="C62" s="125"/>
      <c r="D62" s="125"/>
      <c r="E62" s="194"/>
      <c r="F62" s="197"/>
    </row>
    <row r="63" spans="1:6" x14ac:dyDescent="0.2">
      <c r="A63" s="184" t="s">
        <v>352</v>
      </c>
      <c r="B63" s="188" t="s">
        <v>328</v>
      </c>
      <c r="C63" s="126">
        <v>91046</v>
      </c>
      <c r="D63" s="126">
        <v>684374</v>
      </c>
      <c r="E63" s="193">
        <v>61018</v>
      </c>
      <c r="F63" s="198">
        <v>729882</v>
      </c>
    </row>
    <row r="64" spans="1:6" x14ac:dyDescent="0.2">
      <c r="A64" s="184" t="s">
        <v>353</v>
      </c>
      <c r="B64" s="188" t="s">
        <v>329</v>
      </c>
      <c r="C64" s="199">
        <v>1</v>
      </c>
      <c r="D64" s="199">
        <v>10</v>
      </c>
      <c r="E64" s="193">
        <v>1</v>
      </c>
      <c r="F64" s="198">
        <v>10</v>
      </c>
    </row>
    <row r="65" spans="1:7" x14ac:dyDescent="0.2">
      <c r="A65" s="184" t="s">
        <v>354</v>
      </c>
      <c r="B65" s="188" t="s">
        <v>330</v>
      </c>
      <c r="C65" s="126">
        <v>88882</v>
      </c>
      <c r="D65" s="126">
        <v>338185</v>
      </c>
      <c r="E65" s="193">
        <v>12035</v>
      </c>
      <c r="F65" s="198">
        <v>65143</v>
      </c>
    </row>
    <row r="66" spans="1:7" x14ac:dyDescent="0.2">
      <c r="A66" s="184" t="s">
        <v>324</v>
      </c>
      <c r="B66" s="188" t="s">
        <v>331</v>
      </c>
      <c r="C66" s="129"/>
      <c r="D66" s="129"/>
      <c r="E66" s="193">
        <v>0</v>
      </c>
      <c r="F66" s="198">
        <v>0</v>
      </c>
    </row>
    <row r="67" spans="1:7" x14ac:dyDescent="0.2">
      <c r="A67" s="180" t="s">
        <v>345</v>
      </c>
      <c r="B67" s="202" t="s">
        <v>332</v>
      </c>
      <c r="C67" s="132">
        <f>SUM(C69:C74)</f>
        <v>12835</v>
      </c>
      <c r="D67" s="132">
        <f>SUM(D69:D74)</f>
        <v>75371</v>
      </c>
      <c r="E67" s="193">
        <v>8562</v>
      </c>
      <c r="F67" s="198">
        <v>28599</v>
      </c>
    </row>
    <row r="68" spans="1:7" x14ac:dyDescent="0.2">
      <c r="A68" s="184" t="s">
        <v>302</v>
      </c>
      <c r="B68" s="179"/>
      <c r="C68" s="133"/>
      <c r="D68" s="133"/>
      <c r="E68" s="133"/>
      <c r="F68" s="133"/>
    </row>
    <row r="69" spans="1:7" x14ac:dyDescent="0.2">
      <c r="A69" s="189" t="s">
        <v>166</v>
      </c>
      <c r="B69" s="203" t="s">
        <v>38</v>
      </c>
      <c r="C69" s="134"/>
      <c r="D69" s="134"/>
      <c r="E69" s="193">
        <v>0</v>
      </c>
      <c r="F69" s="198">
        <v>0</v>
      </c>
    </row>
    <row r="70" spans="1:7" x14ac:dyDescent="0.2">
      <c r="A70" s="189" t="s">
        <v>167</v>
      </c>
      <c r="B70" s="203" t="s">
        <v>44</v>
      </c>
      <c r="C70" s="126">
        <v>10170</v>
      </c>
      <c r="D70" s="126">
        <v>40834</v>
      </c>
      <c r="E70" s="193">
        <v>7587</v>
      </c>
      <c r="F70" s="198">
        <v>17728</v>
      </c>
    </row>
    <row r="71" spans="1:7" x14ac:dyDescent="0.2">
      <c r="A71" s="189" t="s">
        <v>168</v>
      </c>
      <c r="B71" s="203" t="s">
        <v>46</v>
      </c>
      <c r="C71" s="199">
        <v>796</v>
      </c>
      <c r="D71" s="126">
        <v>20451</v>
      </c>
      <c r="E71" s="193">
        <v>245</v>
      </c>
      <c r="F71" s="198">
        <v>5014</v>
      </c>
    </row>
    <row r="72" spans="1:7" x14ac:dyDescent="0.2">
      <c r="A72" s="189" t="s">
        <v>169</v>
      </c>
      <c r="B72" s="203" t="s">
        <v>48</v>
      </c>
      <c r="C72" s="129"/>
      <c r="D72" s="129"/>
      <c r="E72" s="193">
        <v>20</v>
      </c>
      <c r="F72" s="198">
        <v>209</v>
      </c>
    </row>
    <row r="73" spans="1:7" x14ac:dyDescent="0.2">
      <c r="A73" s="189" t="s">
        <v>170</v>
      </c>
      <c r="B73" s="203" t="s">
        <v>50</v>
      </c>
      <c r="C73" s="129"/>
      <c r="D73" s="129"/>
      <c r="E73" s="193">
        <v>0</v>
      </c>
      <c r="F73" s="201">
        <v>0</v>
      </c>
    </row>
    <row r="74" spans="1:7" x14ac:dyDescent="0.2">
      <c r="A74" s="189" t="s">
        <v>171</v>
      </c>
      <c r="B74" s="203" t="s">
        <v>52</v>
      </c>
      <c r="C74" s="126">
        <v>1869</v>
      </c>
      <c r="D74" s="126">
        <v>14086</v>
      </c>
      <c r="E74" s="193">
        <v>710</v>
      </c>
      <c r="F74" s="198">
        <v>5648</v>
      </c>
      <c r="G74" s="117"/>
    </row>
    <row r="75" spans="1:7" ht="25.5" x14ac:dyDescent="0.2">
      <c r="A75" s="180" t="s">
        <v>172</v>
      </c>
      <c r="B75" s="204" t="s">
        <v>333</v>
      </c>
      <c r="C75" s="135"/>
      <c r="D75" s="135"/>
      <c r="E75" s="193">
        <v>0</v>
      </c>
      <c r="F75" s="198">
        <v>0</v>
      </c>
    </row>
    <row r="76" spans="1:7" x14ac:dyDescent="0.2">
      <c r="A76" s="184" t="s">
        <v>302</v>
      </c>
      <c r="B76" s="179"/>
      <c r="C76" s="133"/>
      <c r="D76" s="133"/>
      <c r="E76" s="193"/>
      <c r="F76" s="198"/>
    </row>
    <row r="77" spans="1:7" x14ac:dyDescent="0.2">
      <c r="A77" s="184" t="s">
        <v>173</v>
      </c>
      <c r="B77" s="188" t="s">
        <v>61</v>
      </c>
      <c r="C77" s="127"/>
      <c r="D77" s="127"/>
      <c r="E77" s="193">
        <v>0</v>
      </c>
      <c r="F77" s="198">
        <v>0</v>
      </c>
    </row>
    <row r="78" spans="1:7" x14ac:dyDescent="0.2">
      <c r="A78" s="184" t="s">
        <v>174</v>
      </c>
      <c r="B78" s="188" t="s">
        <v>63</v>
      </c>
      <c r="C78" s="127"/>
      <c r="D78" s="127"/>
      <c r="E78" s="193">
        <v>0</v>
      </c>
      <c r="F78" s="198">
        <v>0</v>
      </c>
    </row>
    <row r="79" spans="1:7" x14ac:dyDescent="0.2">
      <c r="A79" s="184" t="s">
        <v>175</v>
      </c>
      <c r="B79" s="188" t="s">
        <v>65</v>
      </c>
      <c r="C79" s="127"/>
      <c r="D79" s="127"/>
      <c r="E79" s="193">
        <v>0</v>
      </c>
      <c r="F79" s="198">
        <v>0</v>
      </c>
    </row>
    <row r="80" spans="1:7" x14ac:dyDescent="0.2">
      <c r="A80" s="184" t="s">
        <v>176</v>
      </c>
      <c r="B80" s="188" t="s">
        <v>67</v>
      </c>
      <c r="C80" s="127"/>
      <c r="D80" s="127"/>
      <c r="E80" s="193">
        <v>0</v>
      </c>
      <c r="F80" s="198">
        <v>0</v>
      </c>
    </row>
    <row r="81" spans="1:6" x14ac:dyDescent="0.2">
      <c r="A81" s="184" t="s">
        <v>177</v>
      </c>
      <c r="B81" s="188" t="s">
        <v>178</v>
      </c>
      <c r="C81" s="127"/>
      <c r="D81" s="127"/>
      <c r="E81" s="193">
        <v>0</v>
      </c>
      <c r="F81" s="198">
        <v>0</v>
      </c>
    </row>
    <row r="82" spans="1:6" x14ac:dyDescent="0.2">
      <c r="A82" s="180" t="s">
        <v>179</v>
      </c>
      <c r="B82" s="202" t="s">
        <v>334</v>
      </c>
      <c r="C82" s="200">
        <v>75300</v>
      </c>
      <c r="D82" s="200">
        <v>1252326</v>
      </c>
      <c r="E82" s="193">
        <v>274228</v>
      </c>
      <c r="F82" s="198">
        <v>1151614</v>
      </c>
    </row>
    <row r="83" spans="1:6" ht="38.25" x14ac:dyDescent="0.2">
      <c r="A83" s="180" t="s">
        <v>180</v>
      </c>
      <c r="B83" s="202" t="s">
        <v>335</v>
      </c>
      <c r="C83" s="200">
        <v>1766090</v>
      </c>
      <c r="D83" s="200">
        <v>9105495</v>
      </c>
      <c r="E83" s="193">
        <v>544626</v>
      </c>
      <c r="F83" s="198">
        <v>6972877</v>
      </c>
    </row>
    <row r="84" spans="1:6" x14ac:dyDescent="0.2">
      <c r="A84" s="180" t="s">
        <v>181</v>
      </c>
      <c r="B84" s="202" t="s">
        <v>256</v>
      </c>
      <c r="C84" s="126">
        <v>2273</v>
      </c>
      <c r="D84" s="126">
        <v>22506</v>
      </c>
      <c r="E84" s="193">
        <v>0</v>
      </c>
      <c r="F84" s="198">
        <v>0</v>
      </c>
    </row>
    <row r="85" spans="1:6" x14ac:dyDescent="0.2">
      <c r="A85" s="180" t="s">
        <v>182</v>
      </c>
      <c r="B85" s="202" t="s">
        <v>336</v>
      </c>
      <c r="C85" s="200">
        <v>625930</v>
      </c>
      <c r="D85" s="200">
        <v>5596247</v>
      </c>
      <c r="E85" s="193">
        <v>1008527</v>
      </c>
      <c r="F85" s="198">
        <v>11173953</v>
      </c>
    </row>
    <row r="86" spans="1:6" x14ac:dyDescent="0.2">
      <c r="A86" s="180" t="s">
        <v>183</v>
      </c>
      <c r="B86" s="202" t="s">
        <v>338</v>
      </c>
      <c r="C86" s="132"/>
      <c r="D86" s="132"/>
      <c r="E86" s="193">
        <v>0</v>
      </c>
      <c r="F86" s="198">
        <v>0</v>
      </c>
    </row>
    <row r="87" spans="1:6" x14ac:dyDescent="0.2">
      <c r="A87" s="180" t="s">
        <v>287</v>
      </c>
      <c r="B87" s="202" t="s">
        <v>339</v>
      </c>
      <c r="C87" s="129"/>
      <c r="D87" s="129"/>
      <c r="E87" s="193">
        <v>0</v>
      </c>
      <c r="F87" s="198">
        <v>259328</v>
      </c>
    </row>
    <row r="88" spans="1:6" ht="25.5" x14ac:dyDescent="0.2">
      <c r="A88" s="180" t="s">
        <v>184</v>
      </c>
      <c r="B88" s="202" t="s">
        <v>340</v>
      </c>
      <c r="C88" s="132"/>
      <c r="D88" s="132"/>
      <c r="E88" s="193">
        <v>0</v>
      </c>
      <c r="F88" s="198">
        <v>0</v>
      </c>
    </row>
    <row r="89" spans="1:6" ht="25.5" x14ac:dyDescent="0.2">
      <c r="A89" s="180" t="s">
        <v>185</v>
      </c>
      <c r="B89" s="202" t="s">
        <v>341</v>
      </c>
      <c r="C89" s="132">
        <f>SUM(C91:C94)</f>
        <v>0</v>
      </c>
      <c r="D89" s="132">
        <f>SUM(D91:D94)</f>
        <v>144099</v>
      </c>
      <c r="E89" s="205">
        <v>44164</v>
      </c>
      <c r="F89" s="198">
        <v>562323</v>
      </c>
    </row>
    <row r="90" spans="1:6" x14ac:dyDescent="0.2">
      <c r="A90" s="184" t="s">
        <v>302</v>
      </c>
      <c r="B90" s="188" t="s">
        <v>390</v>
      </c>
      <c r="C90" s="127"/>
      <c r="D90" s="127"/>
      <c r="E90" s="127"/>
      <c r="F90" s="127"/>
    </row>
    <row r="91" spans="1:6" x14ac:dyDescent="0.2">
      <c r="A91" s="184" t="s">
        <v>186</v>
      </c>
      <c r="B91" s="188" t="s">
        <v>187</v>
      </c>
      <c r="C91" s="127"/>
      <c r="D91" s="127"/>
      <c r="E91" s="205">
        <v>0</v>
      </c>
      <c r="F91" s="198">
        <v>0</v>
      </c>
    </row>
    <row r="92" spans="1:6" x14ac:dyDescent="0.2">
      <c r="A92" s="184" t="s">
        <v>188</v>
      </c>
      <c r="B92" s="188" t="s">
        <v>189</v>
      </c>
      <c r="C92" s="126"/>
      <c r="D92" s="126">
        <v>144099</v>
      </c>
      <c r="E92" s="205">
        <v>44164</v>
      </c>
      <c r="F92" s="198">
        <v>562323</v>
      </c>
    </row>
    <row r="93" spans="1:6" x14ac:dyDescent="0.2">
      <c r="A93" s="184" t="s">
        <v>190</v>
      </c>
      <c r="B93" s="188" t="s">
        <v>191</v>
      </c>
      <c r="C93" s="127"/>
      <c r="D93" s="127"/>
      <c r="E93" s="205">
        <v>0</v>
      </c>
      <c r="F93" s="198">
        <v>0</v>
      </c>
    </row>
    <row r="94" spans="1:6" x14ac:dyDescent="0.2">
      <c r="A94" s="184" t="s">
        <v>192</v>
      </c>
      <c r="B94" s="188" t="s">
        <v>193</v>
      </c>
      <c r="C94" s="127"/>
      <c r="D94" s="127"/>
      <c r="E94" s="205">
        <v>0</v>
      </c>
      <c r="F94" s="198">
        <v>0</v>
      </c>
    </row>
    <row r="95" spans="1:6" ht="25.5" customHeight="1" x14ac:dyDescent="0.2">
      <c r="A95" s="180" t="s">
        <v>194</v>
      </c>
      <c r="B95" s="202" t="s">
        <v>342</v>
      </c>
      <c r="C95" s="200">
        <v>23729</v>
      </c>
      <c r="D95" s="200">
        <v>285671</v>
      </c>
      <c r="E95" s="205">
        <v>28041</v>
      </c>
      <c r="F95" s="201">
        <v>171304</v>
      </c>
    </row>
    <row r="96" spans="1:6" x14ac:dyDescent="0.2">
      <c r="A96" s="180" t="s">
        <v>284</v>
      </c>
      <c r="B96" s="202" t="s">
        <v>69</v>
      </c>
      <c r="C96" s="132">
        <f>SUM(C98:C103)</f>
        <v>384311</v>
      </c>
      <c r="D96" s="132">
        <f>SUM(D98:D103)</f>
        <v>1244820</v>
      </c>
      <c r="E96" s="205">
        <v>205453</v>
      </c>
      <c r="F96" s="198">
        <v>971521</v>
      </c>
    </row>
    <row r="97" spans="1:6" x14ac:dyDescent="0.2">
      <c r="A97" s="184" t="s">
        <v>302</v>
      </c>
      <c r="B97" s="188" t="s">
        <v>390</v>
      </c>
      <c r="C97" s="127"/>
      <c r="D97" s="127"/>
      <c r="E97" s="127"/>
      <c r="F97" s="127"/>
    </row>
    <row r="98" spans="1:6" x14ac:dyDescent="0.2">
      <c r="A98" s="184" t="s">
        <v>285</v>
      </c>
      <c r="B98" s="188" t="s">
        <v>197</v>
      </c>
      <c r="C98" s="126">
        <v>342219</v>
      </c>
      <c r="D98" s="126">
        <v>917758</v>
      </c>
      <c r="E98" s="205">
        <v>173987</v>
      </c>
      <c r="F98" s="198">
        <v>692317</v>
      </c>
    </row>
    <row r="99" spans="1:6" x14ac:dyDescent="0.2">
      <c r="A99" s="184" t="s">
        <v>195</v>
      </c>
      <c r="B99" s="188" t="s">
        <v>198</v>
      </c>
      <c r="C99" s="126">
        <v>1417</v>
      </c>
      <c r="D99" s="126">
        <v>11137</v>
      </c>
      <c r="E99" s="205">
        <v>573</v>
      </c>
      <c r="F99" s="198">
        <v>12757</v>
      </c>
    </row>
    <row r="100" spans="1:6" x14ac:dyDescent="0.2">
      <c r="A100" s="184" t="s">
        <v>510</v>
      </c>
      <c r="B100" s="188" t="s">
        <v>199</v>
      </c>
      <c r="C100" s="126">
        <v>31384</v>
      </c>
      <c r="D100" s="126">
        <v>225263</v>
      </c>
      <c r="E100" s="205">
        <v>24570</v>
      </c>
      <c r="F100" s="198">
        <v>186834</v>
      </c>
    </row>
    <row r="101" spans="1:6" x14ac:dyDescent="0.2">
      <c r="A101" s="184" t="s">
        <v>286</v>
      </c>
      <c r="B101" s="188" t="s">
        <v>200</v>
      </c>
      <c r="C101" s="126">
        <v>2030</v>
      </c>
      <c r="D101" s="126">
        <v>15782</v>
      </c>
      <c r="E101" s="205">
        <v>898</v>
      </c>
      <c r="F101" s="198">
        <v>16070</v>
      </c>
    </row>
    <row r="102" spans="1:6" ht="25.5" customHeight="1" x14ac:dyDescent="0.2">
      <c r="A102" s="184" t="s">
        <v>511</v>
      </c>
      <c r="B102" s="188" t="s">
        <v>201</v>
      </c>
      <c r="C102" s="126">
        <v>7261</v>
      </c>
      <c r="D102" s="126">
        <v>72546</v>
      </c>
      <c r="E102" s="205">
        <v>5425</v>
      </c>
      <c r="F102" s="198">
        <v>63543</v>
      </c>
    </row>
    <row r="103" spans="1:6" x14ac:dyDescent="0.2">
      <c r="A103" s="184" t="s">
        <v>196</v>
      </c>
      <c r="B103" s="188" t="s">
        <v>202</v>
      </c>
      <c r="C103" s="129"/>
      <c r="D103" s="126">
        <v>2334</v>
      </c>
      <c r="E103" s="205">
        <v>0</v>
      </c>
      <c r="F103" s="198">
        <v>0</v>
      </c>
    </row>
    <row r="104" spans="1:6" x14ac:dyDescent="0.2">
      <c r="A104" s="180" t="s">
        <v>346</v>
      </c>
      <c r="B104" s="202" t="s">
        <v>71</v>
      </c>
      <c r="C104" s="127"/>
      <c r="D104" s="127"/>
      <c r="E104" s="205">
        <v>0</v>
      </c>
      <c r="F104" s="198">
        <v>7234</v>
      </c>
    </row>
    <row r="105" spans="1:6" x14ac:dyDescent="0.2">
      <c r="A105" s="180" t="s">
        <v>203</v>
      </c>
      <c r="B105" s="204" t="s">
        <v>72</v>
      </c>
      <c r="C105" s="136">
        <f>C61+C67+C75+C82+C83+C84+C85+C86+C87+C88+C89+C95+C96+C104</f>
        <v>3070397</v>
      </c>
      <c r="D105" s="136">
        <f>D61+D67+D75+D82+D83+D84+D85+D86+D87+D88+D89+D95+D96+D104</f>
        <v>18749104</v>
      </c>
      <c r="E105" s="136">
        <f t="shared" ref="E105:F105" si="0">E61+E67+E75+E82+E83+E84+E85+E86+E87+E88+E89+E95+E96+E104</f>
        <v>2186655</v>
      </c>
      <c r="F105" s="136">
        <f t="shared" si="0"/>
        <v>22093788</v>
      </c>
    </row>
    <row r="106" spans="1:6" x14ac:dyDescent="0.2">
      <c r="A106" s="184"/>
      <c r="B106" s="179"/>
      <c r="C106" s="133"/>
      <c r="D106" s="133"/>
      <c r="E106" s="133"/>
      <c r="F106" s="133"/>
    </row>
    <row r="107" spans="1:6" ht="25.5" x14ac:dyDescent="0.2">
      <c r="A107" s="180" t="s">
        <v>204</v>
      </c>
      <c r="B107" s="179" t="s">
        <v>74</v>
      </c>
      <c r="C107" s="136">
        <f>C59-C105</f>
        <v>686690</v>
      </c>
      <c r="D107" s="136">
        <f>D59-D105</f>
        <v>4923971</v>
      </c>
      <c r="E107" s="136">
        <f t="shared" ref="E107:F107" si="1">E59-E105</f>
        <v>962258</v>
      </c>
      <c r="F107" s="136">
        <f t="shared" si="1"/>
        <v>4291178</v>
      </c>
    </row>
    <row r="108" spans="1:6" x14ac:dyDescent="0.2">
      <c r="A108" s="184"/>
      <c r="B108" s="179"/>
      <c r="C108" s="133"/>
      <c r="D108" s="133"/>
      <c r="E108" s="133"/>
      <c r="F108" s="133"/>
    </row>
    <row r="109" spans="1:6" x14ac:dyDescent="0.2">
      <c r="A109" s="184" t="s">
        <v>337</v>
      </c>
      <c r="B109" s="179" t="s">
        <v>98</v>
      </c>
      <c r="C109" s="200">
        <v>79207</v>
      </c>
      <c r="D109" s="200">
        <v>199881</v>
      </c>
      <c r="E109" s="205">
        <v>111177</v>
      </c>
      <c r="F109" s="198">
        <v>270716</v>
      </c>
    </row>
    <row r="110" spans="1:6" x14ac:dyDescent="0.2">
      <c r="A110" s="184"/>
      <c r="B110" s="179"/>
      <c r="C110" s="133"/>
      <c r="D110" s="133"/>
      <c r="E110" s="133"/>
      <c r="F110" s="133"/>
    </row>
    <row r="111" spans="1:6" ht="25.5" x14ac:dyDescent="0.2">
      <c r="A111" s="180" t="s">
        <v>205</v>
      </c>
      <c r="B111" s="204" t="s">
        <v>107</v>
      </c>
      <c r="C111" s="136">
        <f>C107-C109</f>
        <v>607483</v>
      </c>
      <c r="D111" s="136">
        <f>D107-D109</f>
        <v>4724090</v>
      </c>
      <c r="E111" s="136">
        <f t="shared" ref="E111:F111" si="2">E107-E109</f>
        <v>851081</v>
      </c>
      <c r="F111" s="136">
        <f t="shared" si="2"/>
        <v>4020462</v>
      </c>
    </row>
    <row r="112" spans="1:6" x14ac:dyDescent="0.2">
      <c r="A112" s="184" t="s">
        <v>389</v>
      </c>
      <c r="B112" s="179" t="s">
        <v>376</v>
      </c>
      <c r="C112" s="133"/>
      <c r="D112" s="133"/>
      <c r="E112" s="133"/>
      <c r="F112" s="133"/>
    </row>
    <row r="113" spans="1:6" x14ac:dyDescent="0.2">
      <c r="A113" s="184"/>
      <c r="B113" s="179"/>
      <c r="C113" s="133"/>
      <c r="D113" s="133"/>
      <c r="E113" s="133"/>
      <c r="F113" s="133"/>
    </row>
    <row r="114" spans="1:6" x14ac:dyDescent="0.2">
      <c r="A114" s="180" t="s">
        <v>512</v>
      </c>
      <c r="B114" s="204" t="s">
        <v>377</v>
      </c>
      <c r="C114" s="136">
        <f>C111</f>
        <v>607483</v>
      </c>
      <c r="D114" s="136">
        <f>D111</f>
        <v>4724090</v>
      </c>
      <c r="E114" s="136">
        <f t="shared" ref="E114:F114" si="3">E111</f>
        <v>851081</v>
      </c>
      <c r="F114" s="136">
        <f t="shared" si="3"/>
        <v>4020462</v>
      </c>
    </row>
    <row r="115" spans="1:6" x14ac:dyDescent="0.2">
      <c r="D115" s="206">
        <f>D114-Ф1!C114</f>
        <v>0</v>
      </c>
    </row>
    <row r="116" spans="1:6" ht="45" customHeight="1" x14ac:dyDescent="0.2">
      <c r="A116" s="207" t="s">
        <v>441</v>
      </c>
      <c r="B116" s="207"/>
      <c r="C116" s="207"/>
      <c r="D116" s="207"/>
      <c r="E116" s="207"/>
      <c r="F116" s="207"/>
    </row>
    <row r="117" spans="1:6" x14ac:dyDescent="0.2">
      <c r="D117" s="208"/>
      <c r="E117" s="209"/>
    </row>
    <row r="118" spans="1:6" x14ac:dyDescent="0.2">
      <c r="C118" s="210"/>
      <c r="D118" s="210"/>
      <c r="E118" s="209"/>
      <c r="F118" s="210"/>
    </row>
    <row r="119" spans="1:6" ht="20.25" customHeight="1" x14ac:dyDescent="0.2">
      <c r="A119" s="211" t="s">
        <v>553</v>
      </c>
      <c r="B119" s="139"/>
      <c r="C119" s="139" t="s">
        <v>560</v>
      </c>
      <c r="D119" s="210"/>
      <c r="E119" s="118"/>
      <c r="F119" s="118"/>
    </row>
    <row r="120" spans="1:6" ht="25.5" customHeight="1" x14ac:dyDescent="0.2">
      <c r="A120" s="139" t="s">
        <v>555</v>
      </c>
      <c r="B120" s="139"/>
      <c r="C120" s="139" t="s">
        <v>560</v>
      </c>
      <c r="E120" s="118"/>
      <c r="F120" s="118"/>
    </row>
    <row r="121" spans="1:6" ht="20.25" customHeight="1" x14ac:dyDescent="0.2">
      <c r="A121" s="211" t="s">
        <v>557</v>
      </c>
      <c r="B121" s="139"/>
      <c r="C121" s="139" t="s">
        <v>560</v>
      </c>
      <c r="E121" s="118"/>
      <c r="F121" s="118"/>
    </row>
    <row r="122" spans="1:6" x14ac:dyDescent="0.2">
      <c r="A122" s="212"/>
    </row>
    <row r="123" spans="1:6" x14ac:dyDescent="0.2">
      <c r="A123" s="213" t="s">
        <v>437</v>
      </c>
    </row>
    <row r="125" spans="1:6" x14ac:dyDescent="0.2">
      <c r="A125" s="212" t="s">
        <v>262</v>
      </c>
    </row>
    <row r="126" spans="1:6" x14ac:dyDescent="0.2">
      <c r="A126" s="212"/>
    </row>
    <row r="127" spans="1:6" x14ac:dyDescent="0.2">
      <c r="A127" s="212"/>
    </row>
    <row r="128" spans="1:6" x14ac:dyDescent="0.2">
      <c r="A128" s="212"/>
    </row>
    <row r="131" s="118" customFormat="1" x14ac:dyDescent="0.2"/>
    <row r="132" s="118" customFormat="1" x14ac:dyDescent="0.2"/>
    <row r="133" s="118" customFormat="1" x14ac:dyDescent="0.2"/>
    <row r="134" s="118" customFormat="1" x14ac:dyDescent="0.2"/>
    <row r="135" s="118" customFormat="1" x14ac:dyDescent="0.2"/>
    <row r="136" s="118" customFormat="1" x14ac:dyDescent="0.2"/>
    <row r="137" s="118" customFormat="1" x14ac:dyDescent="0.2"/>
    <row r="138" s="118" customFormat="1" x14ac:dyDescent="0.2"/>
    <row r="139" s="118" customFormat="1" x14ac:dyDescent="0.2"/>
    <row r="140" s="118" customFormat="1" x14ac:dyDescent="0.2"/>
    <row r="141" s="118" customFormat="1" x14ac:dyDescent="0.2"/>
    <row r="142" s="118" customFormat="1" x14ac:dyDescent="0.2"/>
    <row r="143" s="118" customFormat="1" x14ac:dyDescent="0.2"/>
    <row r="144" s="118" customFormat="1" x14ac:dyDescent="0.2"/>
    <row r="145" s="118" customFormat="1" x14ac:dyDescent="0.2"/>
    <row r="146" s="118" customFormat="1" x14ac:dyDescent="0.2"/>
    <row r="147" s="118" customFormat="1" x14ac:dyDescent="0.2"/>
    <row r="148" s="118" customFormat="1" x14ac:dyDescent="0.2"/>
    <row r="149" s="118" customFormat="1" x14ac:dyDescent="0.2"/>
    <row r="150" s="118" customFormat="1" x14ac:dyDescent="0.2"/>
    <row r="151" s="118" customFormat="1" x14ac:dyDescent="0.2"/>
    <row r="152" s="118" customFormat="1" x14ac:dyDescent="0.2"/>
    <row r="153" s="118" customFormat="1" x14ac:dyDescent="0.2"/>
    <row r="154" s="118" customFormat="1" x14ac:dyDescent="0.2"/>
    <row r="155" s="118" customFormat="1" x14ac:dyDescent="0.2"/>
    <row r="156" s="118" customFormat="1" x14ac:dyDescent="0.2"/>
    <row r="157" s="118" customFormat="1" x14ac:dyDescent="0.2"/>
    <row r="158" s="118" customFormat="1" x14ac:dyDescent="0.2"/>
    <row r="159" s="118" customFormat="1" x14ac:dyDescent="0.2"/>
    <row r="160" s="118" customFormat="1" x14ac:dyDescent="0.2"/>
    <row r="161" s="118" customFormat="1" x14ac:dyDescent="0.2"/>
    <row r="162" s="118" customFormat="1" x14ac:dyDescent="0.2"/>
    <row r="163" s="118" customFormat="1" x14ac:dyDescent="0.2"/>
    <row r="164" s="118" customFormat="1" x14ac:dyDescent="0.2"/>
    <row r="165" s="118" customFormat="1" x14ac:dyDescent="0.2"/>
    <row r="166" s="118" customFormat="1" x14ac:dyDescent="0.2"/>
    <row r="167" s="118" customFormat="1" x14ac:dyDescent="0.2"/>
    <row r="168" s="118" customFormat="1" x14ac:dyDescent="0.2"/>
    <row r="169" s="118" customFormat="1" x14ac:dyDescent="0.2"/>
    <row r="170" s="118" customFormat="1" x14ac:dyDescent="0.2"/>
    <row r="171" s="118" customFormat="1" x14ac:dyDescent="0.2"/>
    <row r="172" s="118" customFormat="1" x14ac:dyDescent="0.2"/>
    <row r="173" s="118" customFormat="1" x14ac:dyDescent="0.2"/>
    <row r="174" s="118" customFormat="1" x14ac:dyDescent="0.2"/>
    <row r="175" s="118" customFormat="1" x14ac:dyDescent="0.2"/>
    <row r="176" s="118" customFormat="1" x14ac:dyDescent="0.2"/>
    <row r="177" s="118" customFormat="1" x14ac:dyDescent="0.2"/>
    <row r="178" s="118" customFormat="1" x14ac:dyDescent="0.2"/>
    <row r="179" s="118" customFormat="1" x14ac:dyDescent="0.2"/>
    <row r="180" s="118" customFormat="1" x14ac:dyDescent="0.2"/>
    <row r="181" s="118" customFormat="1" x14ac:dyDescent="0.2"/>
    <row r="182" s="118" customFormat="1" x14ac:dyDescent="0.2"/>
    <row r="183" s="118" customFormat="1" x14ac:dyDescent="0.2"/>
    <row r="184" s="118" customFormat="1" x14ac:dyDescent="0.2"/>
    <row r="185" s="118" customFormat="1" x14ac:dyDescent="0.2"/>
    <row r="186" s="118" customFormat="1" x14ac:dyDescent="0.2"/>
    <row r="187" s="118" customFormat="1" x14ac:dyDescent="0.2"/>
    <row r="188" s="118" customFormat="1" x14ac:dyDescent="0.2"/>
    <row r="189" s="118" customFormat="1" x14ac:dyDescent="0.2"/>
    <row r="190" s="118" customFormat="1" x14ac:dyDescent="0.2"/>
    <row r="191" s="118" customFormat="1" x14ac:dyDescent="0.2"/>
    <row r="192" s="118" customFormat="1" x14ac:dyDescent="0.2"/>
    <row r="193" s="118" customFormat="1" x14ac:dyDescent="0.2"/>
    <row r="194" s="118" customFormat="1" x14ac:dyDescent="0.2"/>
    <row r="195" s="118" customFormat="1" x14ac:dyDescent="0.2"/>
    <row r="196" s="118" customFormat="1" x14ac:dyDescent="0.2"/>
    <row r="197" s="118" customFormat="1" x14ac:dyDescent="0.2"/>
    <row r="198" s="118" customFormat="1" x14ac:dyDescent="0.2"/>
    <row r="199" s="118" customFormat="1" x14ac:dyDescent="0.2"/>
    <row r="200" s="118" customFormat="1" x14ac:dyDescent="0.2"/>
    <row r="201" s="118" customFormat="1" x14ac:dyDescent="0.2"/>
    <row r="202" s="118" customFormat="1" x14ac:dyDescent="0.2"/>
    <row r="203" s="118" customFormat="1" x14ac:dyDescent="0.2"/>
    <row r="204" s="118" customFormat="1" x14ac:dyDescent="0.2"/>
    <row r="205" s="118" customFormat="1" x14ac:dyDescent="0.2"/>
    <row r="206" s="118" customFormat="1" x14ac:dyDescent="0.2"/>
    <row r="207" s="118" customFormat="1" x14ac:dyDescent="0.2"/>
    <row r="208" s="118" customFormat="1" x14ac:dyDescent="0.2"/>
    <row r="209" s="118" customFormat="1" x14ac:dyDescent="0.2"/>
    <row r="210" s="118" customFormat="1" x14ac:dyDescent="0.2"/>
    <row r="211" s="118" customFormat="1" x14ac:dyDescent="0.2"/>
    <row r="212" s="118" customFormat="1" x14ac:dyDescent="0.2"/>
    <row r="213" s="118" customFormat="1" x14ac:dyDescent="0.2"/>
    <row r="214" s="118" customFormat="1" x14ac:dyDescent="0.2"/>
    <row r="215" s="118" customFormat="1" x14ac:dyDescent="0.2"/>
    <row r="216" s="118" customFormat="1" x14ac:dyDescent="0.2"/>
    <row r="217" s="118" customFormat="1" x14ac:dyDescent="0.2"/>
    <row r="218" s="118" customFormat="1" x14ac:dyDescent="0.2"/>
    <row r="219" s="118" customFormat="1" x14ac:dyDescent="0.2"/>
    <row r="220" s="118" customFormat="1" x14ac:dyDescent="0.2"/>
    <row r="221" s="118" customFormat="1" x14ac:dyDescent="0.2"/>
    <row r="222" s="118" customFormat="1" x14ac:dyDescent="0.2"/>
    <row r="223" s="118" customFormat="1" x14ac:dyDescent="0.2"/>
    <row r="224" s="118" customFormat="1" x14ac:dyDescent="0.2"/>
    <row r="225" s="118" customFormat="1" x14ac:dyDescent="0.2"/>
    <row r="226" s="118" customFormat="1" x14ac:dyDescent="0.2"/>
    <row r="227" s="118" customFormat="1" x14ac:dyDescent="0.2"/>
    <row r="228" s="118" customFormat="1" x14ac:dyDescent="0.2"/>
    <row r="229" s="118" customFormat="1" x14ac:dyDescent="0.2"/>
    <row r="230" s="118" customFormat="1" x14ac:dyDescent="0.2"/>
    <row r="231" s="118" customFormat="1" x14ac:dyDescent="0.2"/>
    <row r="232" s="118" customFormat="1" x14ac:dyDescent="0.2"/>
    <row r="233" s="118" customFormat="1" x14ac:dyDescent="0.2"/>
    <row r="234" s="118" customFormat="1" x14ac:dyDescent="0.2"/>
    <row r="235" s="118" customFormat="1" x14ac:dyDescent="0.2"/>
    <row r="236" s="118" customFormat="1" x14ac:dyDescent="0.2"/>
    <row r="237" s="118" customFormat="1" x14ac:dyDescent="0.2"/>
    <row r="238" s="118" customFormat="1" x14ac:dyDescent="0.2"/>
    <row r="239" s="118" customFormat="1" x14ac:dyDescent="0.2"/>
    <row r="240" s="118" customFormat="1" x14ac:dyDescent="0.2"/>
    <row r="241" s="118" customFormat="1" x14ac:dyDescent="0.2"/>
    <row r="242" s="118" customFormat="1" x14ac:dyDescent="0.2"/>
    <row r="243" s="118" customFormat="1" x14ac:dyDescent="0.2"/>
    <row r="244" s="118" customFormat="1" x14ac:dyDescent="0.2"/>
    <row r="245" s="118" customFormat="1" x14ac:dyDescent="0.2"/>
    <row r="246" s="118" customFormat="1" x14ac:dyDescent="0.2"/>
    <row r="247" s="118" customFormat="1" x14ac:dyDescent="0.2"/>
    <row r="248" s="118" customFormat="1" x14ac:dyDescent="0.2"/>
    <row r="249" s="118" customFormat="1" x14ac:dyDescent="0.2"/>
    <row r="250" s="118" customFormat="1" x14ac:dyDescent="0.2"/>
    <row r="251" s="118" customFormat="1" x14ac:dyDescent="0.2"/>
    <row r="252" s="118" customFormat="1" x14ac:dyDescent="0.2"/>
    <row r="253" s="118" customFormat="1" x14ac:dyDescent="0.2"/>
    <row r="254" s="118" customFormat="1" x14ac:dyDescent="0.2"/>
    <row r="255" s="118" customFormat="1" x14ac:dyDescent="0.2"/>
    <row r="256" s="118" customFormat="1" x14ac:dyDescent="0.2"/>
    <row r="257" s="118" customFormat="1" x14ac:dyDescent="0.2"/>
    <row r="258" s="118" customFormat="1" x14ac:dyDescent="0.2"/>
    <row r="259" s="118" customFormat="1" x14ac:dyDescent="0.2"/>
    <row r="260" s="118" customFormat="1" x14ac:dyDescent="0.2"/>
    <row r="261" s="118" customFormat="1" x14ac:dyDescent="0.2"/>
    <row r="262" s="118" customFormat="1" x14ac:dyDescent="0.2"/>
    <row r="263" s="118" customFormat="1" x14ac:dyDescent="0.2"/>
    <row r="264" s="118" customFormat="1" x14ac:dyDescent="0.2"/>
    <row r="265" s="118" customFormat="1" x14ac:dyDescent="0.2"/>
    <row r="266" s="118" customFormat="1" x14ac:dyDescent="0.2"/>
    <row r="267" s="118" customFormat="1" x14ac:dyDescent="0.2"/>
    <row r="268" s="118" customFormat="1" x14ac:dyDescent="0.2"/>
    <row r="269" s="118" customFormat="1" x14ac:dyDescent="0.2"/>
    <row r="270" s="118" customFormat="1" x14ac:dyDescent="0.2"/>
    <row r="271" s="118" customFormat="1" x14ac:dyDescent="0.2"/>
    <row r="272" s="118" customFormat="1" x14ac:dyDescent="0.2"/>
    <row r="273" s="118" customFormat="1" x14ac:dyDescent="0.2"/>
    <row r="274" s="118" customFormat="1" x14ac:dyDescent="0.2"/>
    <row r="275" s="118" customFormat="1" x14ac:dyDescent="0.2"/>
    <row r="276" s="118" customFormat="1" x14ac:dyDescent="0.2"/>
  </sheetData>
  <mergeCells count="6">
    <mergeCell ref="A6:F6"/>
    <mergeCell ref="A116:F116"/>
    <mergeCell ref="E1:F1"/>
    <mergeCell ref="A3:F3"/>
    <mergeCell ref="A4:F4"/>
    <mergeCell ref="A5:F5"/>
  </mergeCells>
  <phoneticPr fontId="9" type="noConversion"/>
  <pageMargins left="0.78740157480314965" right="0.19685039370078741" top="0.51181102362204722" bottom="0.43307086614173229" header="0.39370078740157483" footer="0.35433070866141736"/>
  <pageSetup paperSize="9" scale="73" fitToHeight="2" orientation="portrait" r:id="rId1"/>
  <headerFooter alignWithMargins="0">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topLeftCell="A37" workbookViewId="0">
      <selection activeCell="C43" sqref="C43"/>
    </sheetView>
  </sheetViews>
  <sheetFormatPr defaultRowHeight="12.75" x14ac:dyDescent="0.2"/>
  <cols>
    <col min="1" max="1" width="8.140625" style="36" customWidth="1"/>
    <col min="2" max="2" width="102.140625" style="36" customWidth="1"/>
    <col min="3" max="3" width="16.140625" style="36" customWidth="1"/>
    <col min="4" max="4" width="17" style="36" customWidth="1"/>
    <col min="5" max="5" width="13.42578125" style="36" customWidth="1"/>
    <col min="6" max="16384" width="9.140625" style="36"/>
  </cols>
  <sheetData>
    <row r="1" spans="1:4" s="1" customFormat="1" x14ac:dyDescent="0.2">
      <c r="A1" s="148" t="s">
        <v>272</v>
      </c>
      <c r="B1" s="148"/>
      <c r="C1" s="148"/>
    </row>
    <row r="2" spans="1:4" s="1" customFormat="1" x14ac:dyDescent="0.2">
      <c r="A2" s="148" t="s">
        <v>273</v>
      </c>
      <c r="B2" s="148"/>
      <c r="C2" s="148"/>
    </row>
    <row r="3" spans="1:4" s="1" customFormat="1" x14ac:dyDescent="0.2">
      <c r="A3" s="156" t="s">
        <v>542</v>
      </c>
      <c r="B3" s="156"/>
      <c r="C3" s="156"/>
    </row>
    <row r="4" spans="1:4" s="1" customFormat="1" x14ac:dyDescent="0.2">
      <c r="A4" s="148" t="s">
        <v>288</v>
      </c>
      <c r="B4" s="148"/>
      <c r="C4" s="148"/>
    </row>
    <row r="5" spans="1:4" s="1" customFormat="1" x14ac:dyDescent="0.2">
      <c r="A5" s="148" t="s">
        <v>274</v>
      </c>
      <c r="B5" s="148"/>
      <c r="C5" s="148"/>
    </row>
    <row r="6" spans="1:4" x14ac:dyDescent="0.2">
      <c r="A6" s="98"/>
      <c r="C6" s="37" t="s">
        <v>275</v>
      </c>
    </row>
    <row r="7" spans="1:4" ht="22.5" x14ac:dyDescent="0.2">
      <c r="A7" s="38" t="s">
        <v>0</v>
      </c>
      <c r="B7" s="39" t="s">
        <v>1</v>
      </c>
      <c r="C7" s="38" t="s">
        <v>2</v>
      </c>
    </row>
    <row r="8" spans="1:4" x14ac:dyDescent="0.2">
      <c r="A8" s="40" t="s">
        <v>257</v>
      </c>
      <c r="B8" s="103" t="s">
        <v>258</v>
      </c>
      <c r="C8" s="41" t="s">
        <v>3</v>
      </c>
    </row>
    <row r="9" spans="1:4" ht="22.5" x14ac:dyDescent="0.2">
      <c r="A9" s="99" t="s">
        <v>4</v>
      </c>
      <c r="B9" s="100" t="s">
        <v>489</v>
      </c>
      <c r="C9" s="33">
        <f>'Пруднорматив ПП 80'!C39</f>
        <v>0</v>
      </c>
    </row>
    <row r="10" spans="1:4" x14ac:dyDescent="0.2">
      <c r="A10" s="40" t="s">
        <v>5</v>
      </c>
      <c r="B10" s="100" t="s">
        <v>278</v>
      </c>
      <c r="C10" s="33">
        <f>Ф1!C35-C9</f>
        <v>76492</v>
      </c>
    </row>
    <row r="11" spans="1:4" ht="33.75" x14ac:dyDescent="0.2">
      <c r="A11" s="99" t="s">
        <v>6</v>
      </c>
      <c r="B11" s="100" t="s">
        <v>490</v>
      </c>
      <c r="C11" s="33">
        <f>'Пруднорматив ПП 80'!C35</f>
        <v>0</v>
      </c>
    </row>
    <row r="12" spans="1:4" x14ac:dyDescent="0.2">
      <c r="A12" s="40" t="s">
        <v>7</v>
      </c>
      <c r="B12" s="100" t="s">
        <v>8</v>
      </c>
      <c r="C12" s="33">
        <f>Ф1!C37+Ф1!C38-C11</f>
        <v>1040819</v>
      </c>
      <c r="D12" s="48"/>
    </row>
    <row r="13" spans="1:4" x14ac:dyDescent="0.2">
      <c r="A13" s="99" t="s">
        <v>9</v>
      </c>
      <c r="B13" s="100" t="s">
        <v>283</v>
      </c>
      <c r="C13" s="33">
        <f>Ф1!C15</f>
        <v>0</v>
      </c>
    </row>
    <row r="14" spans="1:4" ht="78.75" x14ac:dyDescent="0.2">
      <c r="A14" s="40" t="s">
        <v>10</v>
      </c>
      <c r="B14" s="100" t="s">
        <v>236</v>
      </c>
      <c r="C14" s="33">
        <f>'Пруднорматив ПП 80'!C15</f>
        <v>369887</v>
      </c>
    </row>
    <row r="15" spans="1:4" ht="33.75" x14ac:dyDescent="0.2">
      <c r="A15" s="99" t="s">
        <v>11</v>
      </c>
      <c r="B15" s="100" t="s">
        <v>494</v>
      </c>
      <c r="C15" s="33">
        <v>0</v>
      </c>
    </row>
    <row r="16" spans="1:4" x14ac:dyDescent="0.2">
      <c r="A16" s="40" t="s">
        <v>12</v>
      </c>
      <c r="B16" s="100" t="s">
        <v>13</v>
      </c>
      <c r="C16" s="27">
        <v>0</v>
      </c>
    </row>
    <row r="17" spans="1:3" ht="45" x14ac:dyDescent="0.2">
      <c r="A17" s="99" t="s">
        <v>14</v>
      </c>
      <c r="B17" s="100" t="s">
        <v>231</v>
      </c>
      <c r="C17" s="27">
        <v>0</v>
      </c>
    </row>
    <row r="18" spans="1:3" x14ac:dyDescent="0.2">
      <c r="A18" s="40" t="s">
        <v>15</v>
      </c>
      <c r="B18" s="100" t="s">
        <v>308</v>
      </c>
      <c r="C18" s="27" t="e">
        <f>'Пруднорматив ПП 80'!C9</f>
        <v>#REF!</v>
      </c>
    </row>
    <row r="19" spans="1:3" x14ac:dyDescent="0.2">
      <c r="A19" s="99" t="s">
        <v>16</v>
      </c>
      <c r="B19" s="100" t="s">
        <v>237</v>
      </c>
      <c r="C19" s="27" t="e">
        <f>'Пруднорматив ПП 80'!C10</f>
        <v>#REF!</v>
      </c>
    </row>
    <row r="20" spans="1:3" x14ac:dyDescent="0.2">
      <c r="A20" s="40" t="s">
        <v>17</v>
      </c>
      <c r="B20" s="100" t="s">
        <v>18</v>
      </c>
      <c r="C20" s="27">
        <f>'Пруднорматив ПП 80'!C11</f>
        <v>0</v>
      </c>
    </row>
    <row r="21" spans="1:3" ht="33.75" x14ac:dyDescent="0.2">
      <c r="A21" s="99" t="s">
        <v>19</v>
      </c>
      <c r="B21" s="100" t="s">
        <v>238</v>
      </c>
      <c r="C21" s="27">
        <f>'Пруднорматив ПП 80'!C12</f>
        <v>0</v>
      </c>
    </row>
    <row r="22" spans="1:3" ht="22.5" x14ac:dyDescent="0.2">
      <c r="A22" s="40" t="s">
        <v>20</v>
      </c>
      <c r="B22" s="100" t="s">
        <v>239</v>
      </c>
      <c r="C22" s="27">
        <v>0</v>
      </c>
    </row>
    <row r="23" spans="1:3" x14ac:dyDescent="0.2">
      <c r="A23" s="99" t="s">
        <v>21</v>
      </c>
      <c r="B23" s="100" t="s">
        <v>491</v>
      </c>
      <c r="C23" s="27">
        <v>0</v>
      </c>
    </row>
    <row r="24" spans="1:3" x14ac:dyDescent="0.2">
      <c r="A24" s="40" t="s">
        <v>22</v>
      </c>
      <c r="B24" s="100" t="s">
        <v>240</v>
      </c>
      <c r="C24" s="27">
        <v>0</v>
      </c>
    </row>
    <row r="25" spans="1:3" ht="22.5" x14ac:dyDescent="0.2">
      <c r="A25" s="99" t="s">
        <v>23</v>
      </c>
      <c r="B25" s="100" t="s">
        <v>255</v>
      </c>
      <c r="C25" s="27">
        <f>'Пруднорматив ПП 80'!C18</f>
        <v>1006623</v>
      </c>
    </row>
    <row r="26" spans="1:3" ht="22.5" x14ac:dyDescent="0.2">
      <c r="A26" s="40" t="s">
        <v>24</v>
      </c>
      <c r="B26" s="100" t="s">
        <v>241</v>
      </c>
      <c r="C26" s="27">
        <f>'Пруднорматив ПП 80'!C19</f>
        <v>2646</v>
      </c>
    </row>
    <row r="27" spans="1:3" ht="56.25" x14ac:dyDescent="0.2">
      <c r="A27" s="99" t="s">
        <v>25</v>
      </c>
      <c r="B27" s="100" t="s">
        <v>26</v>
      </c>
      <c r="C27" s="27">
        <f>'Пруднорматив ПП 80'!C20</f>
        <v>1200758</v>
      </c>
    </row>
    <row r="28" spans="1:3" ht="45" x14ac:dyDescent="0.2">
      <c r="A28" s="40" t="s">
        <v>27</v>
      </c>
      <c r="B28" s="100" t="s">
        <v>495</v>
      </c>
      <c r="C28" s="27">
        <f>'Пруднорматив ПП 80'!C21</f>
        <v>647087</v>
      </c>
    </row>
    <row r="29" spans="1:3" ht="24.75" customHeight="1" x14ac:dyDescent="0.2">
      <c r="A29" s="99" t="s">
        <v>28</v>
      </c>
      <c r="B29" s="100" t="s">
        <v>492</v>
      </c>
      <c r="C29" s="27">
        <v>0</v>
      </c>
    </row>
    <row r="30" spans="1:3" ht="67.5" x14ac:dyDescent="0.2">
      <c r="A30" s="40" t="s">
        <v>29</v>
      </c>
      <c r="B30" s="100" t="s">
        <v>206</v>
      </c>
      <c r="C30" s="27">
        <f>'Пруднорматив ПП 80'!C22</f>
        <v>2962333</v>
      </c>
    </row>
    <row r="31" spans="1:3" ht="67.5" x14ac:dyDescent="0.2">
      <c r="A31" s="99" t="s">
        <v>207</v>
      </c>
      <c r="B31" s="100" t="s">
        <v>208</v>
      </c>
      <c r="C31" s="27">
        <f>'Пруднорматив ПП 80'!C23</f>
        <v>1534968</v>
      </c>
    </row>
    <row r="32" spans="1:3" ht="45" x14ac:dyDescent="0.2">
      <c r="A32" s="40" t="s">
        <v>209</v>
      </c>
      <c r="B32" s="100" t="s">
        <v>496</v>
      </c>
      <c r="C32" s="27">
        <f>'Пруднорматив ПП 80'!C24</f>
        <v>6874439</v>
      </c>
    </row>
    <row r="33" spans="1:12" ht="45" x14ac:dyDescent="0.2">
      <c r="A33" s="99" t="s">
        <v>210</v>
      </c>
      <c r="B33" s="100" t="s">
        <v>211</v>
      </c>
      <c r="C33" s="27">
        <f>'Пруднорматив ПП 80'!C25</f>
        <v>5131980</v>
      </c>
    </row>
    <row r="34" spans="1:12" ht="33.75" x14ac:dyDescent="0.2">
      <c r="A34" s="40" t="s">
        <v>212</v>
      </c>
      <c r="B34" s="100" t="s">
        <v>233</v>
      </c>
      <c r="C34" s="27">
        <f>'Пруднорматив ПП 80'!C27</f>
        <v>300469</v>
      </c>
    </row>
    <row r="35" spans="1:12" ht="33.75" x14ac:dyDescent="0.2">
      <c r="A35" s="99" t="s">
        <v>213</v>
      </c>
      <c r="B35" s="100" t="s">
        <v>242</v>
      </c>
      <c r="C35" s="27">
        <f>'Пруднорматив ПП 80'!C28</f>
        <v>918738</v>
      </c>
    </row>
    <row r="36" spans="1:12" ht="33.75" x14ac:dyDescent="0.2">
      <c r="A36" s="40" t="s">
        <v>214</v>
      </c>
      <c r="B36" s="100" t="s">
        <v>243</v>
      </c>
      <c r="C36" s="27">
        <f>'Пруднорматив ПП 80'!C34</f>
        <v>207052</v>
      </c>
    </row>
    <row r="37" spans="1:12" ht="33.75" x14ac:dyDescent="0.2">
      <c r="A37" s="99" t="s">
        <v>215</v>
      </c>
      <c r="B37" s="100" t="s">
        <v>234</v>
      </c>
      <c r="C37" s="27">
        <f>'Пруднорматив ПП 80'!C29</f>
        <v>0</v>
      </c>
    </row>
    <row r="38" spans="1:12" ht="45" x14ac:dyDescent="0.2">
      <c r="A38" s="101" t="s">
        <v>216</v>
      </c>
      <c r="B38" s="100" t="s">
        <v>235</v>
      </c>
      <c r="C38" s="27">
        <f>'Пруднорматив ПП 80'!C30</f>
        <v>16</v>
      </c>
    </row>
    <row r="39" spans="1:12" ht="33.75" x14ac:dyDescent="0.2">
      <c r="A39" s="102" t="s">
        <v>217</v>
      </c>
      <c r="B39" s="100" t="s">
        <v>497</v>
      </c>
      <c r="C39" s="27">
        <f>'Пруднорматив ПП 80'!C31</f>
        <v>0</v>
      </c>
    </row>
    <row r="40" spans="1:12" ht="24" customHeight="1" x14ac:dyDescent="0.2">
      <c r="A40" s="102" t="s">
        <v>218</v>
      </c>
      <c r="B40" s="100" t="s">
        <v>219</v>
      </c>
      <c r="C40" s="27">
        <f>'Пруднорматив ПП 80'!C32</f>
        <v>20608</v>
      </c>
    </row>
    <row r="41" spans="1:12" ht="33.75" x14ac:dyDescent="0.2">
      <c r="A41" s="102" t="s">
        <v>220</v>
      </c>
      <c r="B41" s="100" t="s">
        <v>244</v>
      </c>
      <c r="C41" s="27">
        <f>'Пруднорматив ПП 80'!C26</f>
        <v>0</v>
      </c>
    </row>
    <row r="42" spans="1:12" ht="36" customHeight="1" x14ac:dyDescent="0.2">
      <c r="A42" s="102" t="s">
        <v>221</v>
      </c>
      <c r="B42" s="100" t="s">
        <v>245</v>
      </c>
      <c r="C42" s="27">
        <f>'Пруднорматив ПП 80'!C33</f>
        <v>0</v>
      </c>
      <c r="D42" s="48"/>
    </row>
    <row r="43" spans="1:12" ht="21" customHeight="1" x14ac:dyDescent="0.2">
      <c r="A43" s="102" t="s">
        <v>222</v>
      </c>
      <c r="B43" s="100" t="s">
        <v>246</v>
      </c>
      <c r="C43" s="27">
        <f>Ф1!C25+Ф1!C22+Ф1!C28-SUM(C25:C42)</f>
        <v>23554341</v>
      </c>
      <c r="D43" s="48"/>
    </row>
    <row r="44" spans="1:12" ht="12" customHeight="1" x14ac:dyDescent="0.2"/>
    <row r="45" spans="1:12" s="50" customFormat="1" ht="27.75" customHeight="1" x14ac:dyDescent="0.25">
      <c r="A45" s="24" t="s">
        <v>539</v>
      </c>
      <c r="B45" s="10"/>
      <c r="C45" s="10" t="s">
        <v>544</v>
      </c>
      <c r="D45" s="10"/>
      <c r="E45" s="10"/>
      <c r="F45" s="10"/>
      <c r="J45" s="51"/>
      <c r="L45" s="51"/>
    </row>
    <row r="46" spans="1:12" s="50" customFormat="1" ht="27.75" customHeight="1" x14ac:dyDescent="0.25">
      <c r="A46" s="150" t="s">
        <v>440</v>
      </c>
      <c r="B46" s="150"/>
      <c r="C46" s="10" t="s">
        <v>544</v>
      </c>
      <c r="D46" s="10"/>
      <c r="E46" s="10"/>
      <c r="F46" s="10"/>
      <c r="L46" s="51"/>
    </row>
    <row r="47" spans="1:12" s="50" customFormat="1" ht="27.75" customHeight="1" x14ac:dyDescent="0.25">
      <c r="A47" s="24" t="s">
        <v>439</v>
      </c>
      <c r="B47" s="10"/>
      <c r="C47" s="10" t="s">
        <v>544</v>
      </c>
      <c r="D47" s="10"/>
      <c r="E47" s="10"/>
      <c r="F47" s="10"/>
      <c r="L47" s="51"/>
    </row>
    <row r="48" spans="1:12" s="50" customFormat="1" ht="15.75" customHeight="1" x14ac:dyDescent="0.25">
      <c r="A48" s="24"/>
      <c r="B48" s="10"/>
      <c r="C48" s="10"/>
      <c r="D48" s="10"/>
      <c r="E48" s="10"/>
      <c r="F48" s="10"/>
      <c r="L48" s="51"/>
    </row>
    <row r="49" spans="1:12" s="50" customFormat="1" ht="15.75" customHeight="1" x14ac:dyDescent="0.25">
      <c r="A49" s="29" t="s">
        <v>498</v>
      </c>
      <c r="B49" s="10"/>
      <c r="C49" s="10"/>
      <c r="D49" s="10"/>
      <c r="E49" s="10"/>
      <c r="F49" s="10"/>
      <c r="L49" s="51"/>
    </row>
    <row r="50" spans="1:12" s="4" customFormat="1" x14ac:dyDescent="0.2">
      <c r="A50" s="24" t="s">
        <v>262</v>
      </c>
      <c r="B50" s="10"/>
      <c r="C50" s="10"/>
      <c r="D50" s="10"/>
      <c r="E50" s="10"/>
      <c r="F50" s="10"/>
    </row>
    <row r="55" spans="1:12" x14ac:dyDescent="0.2">
      <c r="C55" s="48"/>
      <c r="D55" s="52"/>
      <c r="E55" s="48"/>
    </row>
    <row r="56" spans="1:12" x14ac:dyDescent="0.2">
      <c r="C56" s="30"/>
      <c r="D56" s="1"/>
      <c r="E56" s="1"/>
    </row>
    <row r="57" spans="1:12" x14ac:dyDescent="0.2">
      <c r="C57" s="30"/>
      <c r="D57" s="28"/>
      <c r="E57" s="1"/>
    </row>
    <row r="58" spans="1:12" x14ac:dyDescent="0.2">
      <c r="C58" s="30"/>
      <c r="D58" s="28"/>
      <c r="E58" s="1"/>
    </row>
  </sheetData>
  <mergeCells count="6">
    <mergeCell ref="A46:B46"/>
    <mergeCell ref="A5:C5"/>
    <mergeCell ref="A1:C1"/>
    <mergeCell ref="A2:C2"/>
    <mergeCell ref="A3:C3"/>
    <mergeCell ref="A4:C4"/>
  </mergeCells>
  <phoneticPr fontId="27" type="noConversion"/>
  <pageMargins left="0.74803149606299213" right="0.15748031496062992" top="0.39370078740157483" bottom="0.23622047244094491" header="0.19685039370078741" footer="0.31496062992125984"/>
  <pageSetup paperSize="9" scale="7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51"/>
  <sheetViews>
    <sheetView topLeftCell="A31" zoomScaleNormal="100" workbookViewId="0">
      <selection activeCell="B34" sqref="B34"/>
    </sheetView>
  </sheetViews>
  <sheetFormatPr defaultRowHeight="12.75" x14ac:dyDescent="0.2"/>
  <cols>
    <col min="1" max="1" width="7" style="36" customWidth="1"/>
    <col min="2" max="2" width="89.28515625" style="36" customWidth="1"/>
    <col min="3" max="3" width="13.7109375" style="36" customWidth="1"/>
    <col min="4" max="4" width="14.42578125" style="36" customWidth="1"/>
    <col min="5" max="5" width="13.28515625" style="36" customWidth="1"/>
    <col min="6" max="6" width="9.140625" style="36"/>
    <col min="7" max="7" width="15.85546875" style="36" customWidth="1"/>
    <col min="8" max="8" width="9.140625" style="36"/>
    <col min="9" max="9" width="11.85546875" style="36" bestFit="1" customWidth="1"/>
    <col min="10" max="10" width="9.140625" style="36"/>
    <col min="11" max="11" width="17.5703125" style="36" bestFit="1" customWidth="1"/>
    <col min="12" max="16384" width="9.140625" style="36"/>
  </cols>
  <sheetData>
    <row r="1" spans="1:6" s="1" customFormat="1" ht="14.25" customHeight="1" x14ac:dyDescent="0.25">
      <c r="A1" s="157" t="s">
        <v>288</v>
      </c>
      <c r="B1" s="157"/>
      <c r="C1" s="157"/>
      <c r="D1" s="157"/>
      <c r="E1" s="157"/>
      <c r="F1" s="47"/>
    </row>
    <row r="2" spans="1:6" s="1" customFormat="1" ht="14.25" customHeight="1" x14ac:dyDescent="0.25">
      <c r="A2" s="157" t="s">
        <v>253</v>
      </c>
      <c r="B2" s="157"/>
      <c r="C2" s="157"/>
      <c r="D2" s="157"/>
      <c r="E2" s="157"/>
      <c r="F2" s="47"/>
    </row>
    <row r="3" spans="1:6" s="1" customFormat="1" ht="49.5" customHeight="1" x14ac:dyDescent="0.2">
      <c r="A3" s="158" t="s">
        <v>254</v>
      </c>
      <c r="B3" s="158"/>
      <c r="C3" s="158"/>
      <c r="D3" s="158"/>
      <c r="E3" s="158"/>
      <c r="F3" s="46"/>
    </row>
    <row r="4" spans="1:6" s="31" customFormat="1" ht="15.75" customHeight="1" x14ac:dyDescent="0.25">
      <c r="A4" s="158" t="s">
        <v>550</v>
      </c>
      <c r="B4" s="158"/>
      <c r="C4" s="158"/>
      <c r="D4" s="158"/>
      <c r="E4" s="158"/>
      <c r="F4" s="46"/>
    </row>
    <row r="6" spans="1:6" ht="25.5" x14ac:dyDescent="0.2">
      <c r="A6" s="104" t="s">
        <v>488</v>
      </c>
      <c r="B6" s="109" t="s">
        <v>276</v>
      </c>
      <c r="C6" s="105" t="s">
        <v>277</v>
      </c>
      <c r="D6" s="42" t="s">
        <v>349</v>
      </c>
      <c r="E6" s="42" t="s">
        <v>350</v>
      </c>
    </row>
    <row r="7" spans="1:6" x14ac:dyDescent="0.2">
      <c r="A7" s="104" t="s">
        <v>257</v>
      </c>
      <c r="B7" s="114" t="s">
        <v>513</v>
      </c>
      <c r="C7" s="147" t="e">
        <f>C9+C10+C11</f>
        <v>#REF!</v>
      </c>
      <c r="D7" s="43">
        <v>100</v>
      </c>
      <c r="E7" s="44" t="e">
        <f t="shared" ref="E7:E17" si="0">C7</f>
        <v>#REF!</v>
      </c>
      <c r="F7" s="48"/>
    </row>
    <row r="8" spans="1:6" ht="22.5" x14ac:dyDescent="0.2">
      <c r="A8" s="104" t="s">
        <v>247</v>
      </c>
      <c r="B8" s="114" t="s">
        <v>514</v>
      </c>
      <c r="C8" s="107">
        <v>0</v>
      </c>
      <c r="D8" s="43">
        <v>100</v>
      </c>
      <c r="E8" s="43">
        <f t="shared" si="0"/>
        <v>0</v>
      </c>
    </row>
    <row r="9" spans="1:6" ht="22.5" x14ac:dyDescent="0.2">
      <c r="A9" s="104" t="s">
        <v>289</v>
      </c>
      <c r="B9" s="114" t="s">
        <v>515</v>
      </c>
      <c r="C9" s="147" t="e">
        <f>#REF!</f>
        <v>#REF!</v>
      </c>
      <c r="D9" s="43">
        <v>100</v>
      </c>
      <c r="E9" s="44" t="e">
        <f t="shared" si="0"/>
        <v>#REF!</v>
      </c>
    </row>
    <row r="10" spans="1:6" x14ac:dyDescent="0.2">
      <c r="A10" s="104" t="s">
        <v>249</v>
      </c>
      <c r="B10" s="114" t="s">
        <v>229</v>
      </c>
      <c r="C10" s="106" t="e">
        <f>#REF!</f>
        <v>#REF!</v>
      </c>
      <c r="D10" s="43">
        <v>100</v>
      </c>
      <c r="E10" s="44" t="e">
        <f t="shared" si="0"/>
        <v>#REF!</v>
      </c>
    </row>
    <row r="11" spans="1:6" ht="22.5" x14ac:dyDescent="0.2">
      <c r="A11" s="104" t="s">
        <v>223</v>
      </c>
      <c r="B11" s="114" t="s">
        <v>516</v>
      </c>
      <c r="C11" s="106">
        <v>0</v>
      </c>
      <c r="D11" s="43">
        <v>100</v>
      </c>
      <c r="E11" s="44">
        <f t="shared" si="0"/>
        <v>0</v>
      </c>
    </row>
    <row r="12" spans="1:6" ht="33.75" x14ac:dyDescent="0.2">
      <c r="A12" s="104" t="s">
        <v>251</v>
      </c>
      <c r="B12" s="114" t="s">
        <v>224</v>
      </c>
      <c r="C12" s="107">
        <v>0</v>
      </c>
      <c r="D12" s="43">
        <v>100</v>
      </c>
      <c r="E12" s="43">
        <f t="shared" si="0"/>
        <v>0</v>
      </c>
    </row>
    <row r="13" spans="1:6" ht="45" x14ac:dyDescent="0.2">
      <c r="A13" s="104" t="s">
        <v>281</v>
      </c>
      <c r="B13" s="114" t="s">
        <v>517</v>
      </c>
      <c r="C13" s="107">
        <v>0</v>
      </c>
      <c r="D13" s="43">
        <v>100</v>
      </c>
      <c r="E13" s="43">
        <f t="shared" si="0"/>
        <v>0</v>
      </c>
    </row>
    <row r="14" spans="1:6" ht="22.5" x14ac:dyDescent="0.2">
      <c r="A14" s="104" t="s">
        <v>282</v>
      </c>
      <c r="B14" s="114" t="s">
        <v>518</v>
      </c>
      <c r="C14" s="107">
        <v>0</v>
      </c>
      <c r="D14" s="43">
        <v>100</v>
      </c>
      <c r="E14" s="43">
        <f t="shared" si="0"/>
        <v>0</v>
      </c>
    </row>
    <row r="15" spans="1:6" ht="105" customHeight="1" x14ac:dyDescent="0.2">
      <c r="A15" s="104" t="s">
        <v>258</v>
      </c>
      <c r="B15" s="114" t="s">
        <v>230</v>
      </c>
      <c r="C15" s="147">
        <f>Ф1!C16</f>
        <v>369887</v>
      </c>
      <c r="D15" s="43">
        <v>100</v>
      </c>
      <c r="E15" s="44">
        <f t="shared" si="0"/>
        <v>369887</v>
      </c>
    </row>
    <row r="16" spans="1:6" ht="56.25" x14ac:dyDescent="0.2">
      <c r="A16" s="104" t="s">
        <v>3</v>
      </c>
      <c r="B16" s="114" t="s">
        <v>519</v>
      </c>
      <c r="C16" s="107">
        <v>0</v>
      </c>
      <c r="D16" s="43">
        <v>100</v>
      </c>
      <c r="E16" s="43">
        <f t="shared" si="0"/>
        <v>0</v>
      </c>
    </row>
    <row r="17" spans="1:7" ht="45" x14ac:dyDescent="0.2">
      <c r="A17" s="104" t="s">
        <v>361</v>
      </c>
      <c r="B17" s="114" t="s">
        <v>231</v>
      </c>
      <c r="C17" s="107">
        <v>0</v>
      </c>
      <c r="D17" s="43">
        <v>100</v>
      </c>
      <c r="E17" s="43">
        <f t="shared" si="0"/>
        <v>0</v>
      </c>
    </row>
    <row r="18" spans="1:7" ht="33.75" x14ac:dyDescent="0.2">
      <c r="A18" s="104" t="s">
        <v>318</v>
      </c>
      <c r="B18" s="114" t="s">
        <v>225</v>
      </c>
      <c r="C18" s="106">
        <v>1006623</v>
      </c>
      <c r="D18" s="43">
        <v>100</v>
      </c>
      <c r="E18" s="44">
        <f t="shared" ref="E18:E24" si="1">C18</f>
        <v>1006623</v>
      </c>
    </row>
    <row r="19" spans="1:7" ht="33.75" x14ac:dyDescent="0.2">
      <c r="A19" s="104" t="s">
        <v>319</v>
      </c>
      <c r="B19" s="114" t="s">
        <v>226</v>
      </c>
      <c r="C19" s="106">
        <v>2646</v>
      </c>
      <c r="D19" s="43">
        <v>100</v>
      </c>
      <c r="E19" s="44">
        <f t="shared" si="1"/>
        <v>2646</v>
      </c>
    </row>
    <row r="20" spans="1:7" ht="45" x14ac:dyDescent="0.2">
      <c r="A20" s="104" t="s">
        <v>320</v>
      </c>
      <c r="B20" s="114" t="s">
        <v>520</v>
      </c>
      <c r="C20" s="106">
        <v>1200758</v>
      </c>
      <c r="D20" s="43">
        <v>100</v>
      </c>
      <c r="E20" s="120">
        <f t="shared" si="1"/>
        <v>1200758</v>
      </c>
    </row>
    <row r="21" spans="1:7" ht="33.75" x14ac:dyDescent="0.2">
      <c r="A21" s="104" t="s">
        <v>364</v>
      </c>
      <c r="B21" s="114" t="s">
        <v>521</v>
      </c>
      <c r="C21" s="110">
        <v>647087</v>
      </c>
      <c r="D21" s="43">
        <v>100</v>
      </c>
      <c r="E21" s="44">
        <f t="shared" si="1"/>
        <v>647087</v>
      </c>
    </row>
    <row r="22" spans="1:7" ht="67.5" x14ac:dyDescent="0.2">
      <c r="A22" s="104">
        <v>9</v>
      </c>
      <c r="B22" s="114" t="s">
        <v>522</v>
      </c>
      <c r="C22" s="119">
        <v>2962333</v>
      </c>
      <c r="D22" s="43">
        <v>100</v>
      </c>
      <c r="E22" s="44">
        <f t="shared" si="1"/>
        <v>2962333</v>
      </c>
    </row>
    <row r="23" spans="1:7" ht="67.5" x14ac:dyDescent="0.2">
      <c r="A23" s="104">
        <v>10</v>
      </c>
      <c r="B23" s="114" t="s">
        <v>523</v>
      </c>
      <c r="C23" s="119">
        <v>1534968</v>
      </c>
      <c r="D23" s="43">
        <v>100</v>
      </c>
      <c r="E23" s="44">
        <f t="shared" si="1"/>
        <v>1534968</v>
      </c>
    </row>
    <row r="24" spans="1:7" ht="45" x14ac:dyDescent="0.2">
      <c r="A24" s="104">
        <v>11</v>
      </c>
      <c r="B24" s="114" t="s">
        <v>524</v>
      </c>
      <c r="C24" s="106">
        <v>6874439</v>
      </c>
      <c r="D24" s="43">
        <v>100</v>
      </c>
      <c r="E24" s="44">
        <f t="shared" si="1"/>
        <v>6874439</v>
      </c>
    </row>
    <row r="25" spans="1:7" ht="375" customHeight="1" x14ac:dyDescent="0.2">
      <c r="A25" s="104">
        <v>12</v>
      </c>
      <c r="B25" s="114" t="s">
        <v>537</v>
      </c>
      <c r="C25" s="106">
        <v>5131980</v>
      </c>
      <c r="D25" s="43">
        <v>100</v>
      </c>
      <c r="E25" s="44">
        <f t="shared" ref="E25:E30" si="2">C25</f>
        <v>5131980</v>
      </c>
      <c r="G25"/>
    </row>
    <row r="26" spans="1:7" ht="45" customHeight="1" x14ac:dyDescent="0.2">
      <c r="A26" s="104">
        <v>13</v>
      </c>
      <c r="B26" s="114" t="s">
        <v>232</v>
      </c>
      <c r="C26" s="106">
        <v>0</v>
      </c>
      <c r="D26" s="43">
        <v>100</v>
      </c>
      <c r="E26" s="44">
        <f t="shared" si="2"/>
        <v>0</v>
      </c>
    </row>
    <row r="27" spans="1:7" ht="45" x14ac:dyDescent="0.2">
      <c r="A27" s="104">
        <v>14</v>
      </c>
      <c r="B27" s="114" t="s">
        <v>233</v>
      </c>
      <c r="C27" s="106">
        <v>300469</v>
      </c>
      <c r="D27" s="43">
        <v>100</v>
      </c>
      <c r="E27" s="44">
        <f t="shared" si="2"/>
        <v>300469</v>
      </c>
    </row>
    <row r="28" spans="1:7" ht="33.75" x14ac:dyDescent="0.2">
      <c r="A28" s="104">
        <v>15</v>
      </c>
      <c r="B28" s="114" t="s">
        <v>525</v>
      </c>
      <c r="C28" s="106">
        <v>918738</v>
      </c>
      <c r="D28" s="43">
        <v>100</v>
      </c>
      <c r="E28" s="44">
        <f t="shared" si="2"/>
        <v>918738</v>
      </c>
    </row>
    <row r="29" spans="1:7" ht="33.75" x14ac:dyDescent="0.2">
      <c r="A29" s="104">
        <v>16</v>
      </c>
      <c r="B29" s="114" t="s">
        <v>526</v>
      </c>
      <c r="C29" s="106">
        <v>0</v>
      </c>
      <c r="D29" s="43">
        <v>100</v>
      </c>
      <c r="E29" s="44">
        <f t="shared" si="2"/>
        <v>0</v>
      </c>
    </row>
    <row r="30" spans="1:7" ht="56.25" customHeight="1" x14ac:dyDescent="0.2">
      <c r="A30" s="104">
        <v>17</v>
      </c>
      <c r="B30" s="114" t="s">
        <v>527</v>
      </c>
      <c r="C30" s="106">
        <v>16</v>
      </c>
      <c r="D30" s="43">
        <v>100</v>
      </c>
      <c r="E30" s="120">
        <f t="shared" si="2"/>
        <v>16</v>
      </c>
    </row>
    <row r="31" spans="1:7" ht="33.75" x14ac:dyDescent="0.2">
      <c r="A31" s="104">
        <v>18</v>
      </c>
      <c r="B31" s="114" t="s">
        <v>528</v>
      </c>
      <c r="C31" s="106"/>
      <c r="D31" s="43">
        <v>100</v>
      </c>
      <c r="E31" s="44"/>
    </row>
    <row r="32" spans="1:7" ht="33" customHeight="1" x14ac:dyDescent="0.2">
      <c r="A32" s="104">
        <v>19</v>
      </c>
      <c r="B32" s="114" t="s">
        <v>245</v>
      </c>
      <c r="C32" s="106">
        <v>20608</v>
      </c>
      <c r="D32" s="43">
        <v>100</v>
      </c>
      <c r="E32" s="44">
        <f t="shared" ref="E32:E39" si="3">C32</f>
        <v>20608</v>
      </c>
    </row>
    <row r="33" spans="1:11" x14ac:dyDescent="0.2">
      <c r="A33" s="104">
        <v>20</v>
      </c>
      <c r="B33" s="114" t="s">
        <v>283</v>
      </c>
      <c r="C33" s="106">
        <v>0</v>
      </c>
      <c r="D33" s="43">
        <v>100</v>
      </c>
      <c r="E33" s="44">
        <f t="shared" si="3"/>
        <v>0</v>
      </c>
    </row>
    <row r="34" spans="1:11" ht="22.5" x14ac:dyDescent="0.2">
      <c r="A34" s="104">
        <v>21</v>
      </c>
      <c r="B34" s="114" t="s">
        <v>529</v>
      </c>
      <c r="C34" s="106">
        <v>207052</v>
      </c>
      <c r="D34" s="43">
        <v>100</v>
      </c>
      <c r="E34" s="44">
        <f t="shared" si="3"/>
        <v>207052</v>
      </c>
    </row>
    <row r="35" spans="1:11" ht="45" x14ac:dyDescent="0.2">
      <c r="A35" s="104">
        <v>22</v>
      </c>
      <c r="B35" s="114" t="s">
        <v>530</v>
      </c>
      <c r="C35" s="106">
        <v>0</v>
      </c>
      <c r="D35" s="43">
        <v>100</v>
      </c>
      <c r="E35" s="44">
        <f t="shared" si="3"/>
        <v>0</v>
      </c>
    </row>
    <row r="36" spans="1:11" ht="22.5" x14ac:dyDescent="0.2">
      <c r="A36" s="104">
        <v>23</v>
      </c>
      <c r="B36" s="114" t="s">
        <v>531</v>
      </c>
      <c r="C36" s="112"/>
      <c r="D36" s="43">
        <v>100</v>
      </c>
      <c r="E36" s="44">
        <f t="shared" si="3"/>
        <v>0</v>
      </c>
      <c r="G36"/>
    </row>
    <row r="37" spans="1:11" x14ac:dyDescent="0.2">
      <c r="A37" s="104">
        <v>24</v>
      </c>
      <c r="B37" s="114" t="s">
        <v>532</v>
      </c>
      <c r="C37" s="112">
        <f>SUM(C38:C39)</f>
        <v>0</v>
      </c>
      <c r="D37" s="43">
        <v>100</v>
      </c>
      <c r="E37" s="44">
        <f t="shared" si="3"/>
        <v>0</v>
      </c>
      <c r="G37"/>
    </row>
    <row r="38" spans="1:11" ht="146.25" x14ac:dyDescent="0.2">
      <c r="A38" s="115" t="s">
        <v>187</v>
      </c>
      <c r="B38" s="114" t="s">
        <v>533</v>
      </c>
      <c r="C38" s="112"/>
      <c r="D38" s="43">
        <v>100</v>
      </c>
      <c r="E38" s="44">
        <f t="shared" si="3"/>
        <v>0</v>
      </c>
      <c r="G38"/>
    </row>
    <row r="39" spans="1:11" ht="22.5" x14ac:dyDescent="0.2">
      <c r="A39" s="115" t="s">
        <v>189</v>
      </c>
      <c r="B39" s="114" t="s">
        <v>534</v>
      </c>
      <c r="C39" s="112"/>
      <c r="D39" s="43">
        <v>100</v>
      </c>
      <c r="E39" s="44">
        <f t="shared" si="3"/>
        <v>0</v>
      </c>
      <c r="G39"/>
    </row>
    <row r="40" spans="1:11" x14ac:dyDescent="0.2">
      <c r="A40" s="104">
        <v>25</v>
      </c>
      <c r="B40" s="114" t="s">
        <v>535</v>
      </c>
      <c r="C40" s="106" t="e">
        <f>SUM(C7:C39)-C9-C10-C11-C8-C12</f>
        <v>#REF!</v>
      </c>
      <c r="D40" s="43" t="s">
        <v>227</v>
      </c>
      <c r="E40" s="44" t="e">
        <f>SUM(E8:E37)</f>
        <v>#REF!</v>
      </c>
      <c r="G40"/>
      <c r="H40"/>
    </row>
    <row r="41" spans="1:11" x14ac:dyDescent="0.2">
      <c r="A41" s="104">
        <v>26</v>
      </c>
      <c r="B41" s="114" t="s">
        <v>261</v>
      </c>
      <c r="C41" s="108">
        <f>Ф1!C96</f>
        <v>25284980</v>
      </c>
      <c r="D41" s="43" t="s">
        <v>227</v>
      </c>
      <c r="E41" s="44">
        <f>C41</f>
        <v>25284980</v>
      </c>
      <c r="G41"/>
    </row>
    <row r="42" spans="1:11" x14ac:dyDescent="0.2">
      <c r="A42" s="104">
        <v>27</v>
      </c>
      <c r="B42" s="114" t="s">
        <v>228</v>
      </c>
      <c r="C42" s="107" t="s">
        <v>227</v>
      </c>
      <c r="D42" s="43" t="s">
        <v>227</v>
      </c>
      <c r="E42" s="116">
        <f>I43</f>
        <v>288198.3453988618</v>
      </c>
      <c r="I42" s="36">
        <v>107000</v>
      </c>
      <c r="J42" s="122">
        <v>2525</v>
      </c>
      <c r="K42" s="121">
        <v>220233453988.61835</v>
      </c>
    </row>
    <row r="43" spans="1:11" ht="18" customHeight="1" x14ac:dyDescent="0.2">
      <c r="A43" s="104">
        <v>28</v>
      </c>
      <c r="B43" s="114" t="s">
        <v>493</v>
      </c>
      <c r="C43" s="107" t="s">
        <v>227</v>
      </c>
      <c r="D43" s="43" t="s">
        <v>227</v>
      </c>
      <c r="E43" s="45" t="e">
        <f>(E40-E41)/E42</f>
        <v>#REF!</v>
      </c>
      <c r="I43" s="48">
        <f>(I42*J42+(K42-40000000000)*0.0001)/1000</f>
        <v>288198.3453988618</v>
      </c>
    </row>
    <row r="44" spans="1:11" ht="18" customHeight="1" x14ac:dyDescent="0.2">
      <c r="A44" s="104">
        <v>29</v>
      </c>
      <c r="B44" s="114" t="s">
        <v>536</v>
      </c>
      <c r="C44" s="107" t="s">
        <v>227</v>
      </c>
      <c r="D44" s="43" t="s">
        <v>227</v>
      </c>
      <c r="E44" s="45" t="e">
        <f>E40/E41</f>
        <v>#REF!</v>
      </c>
    </row>
    <row r="45" spans="1:11" ht="20.25" customHeight="1" x14ac:dyDescent="0.2"/>
    <row r="46" spans="1:11" s="50" customFormat="1" ht="22.5" customHeight="1" x14ac:dyDescent="0.25">
      <c r="A46" s="24" t="s">
        <v>553</v>
      </c>
      <c r="B46" s="10"/>
      <c r="D46" s="10"/>
      <c r="E46" s="10" t="s">
        <v>554</v>
      </c>
      <c r="F46" s="10"/>
    </row>
    <row r="47" spans="1:11" s="50" customFormat="1" ht="27" customHeight="1" x14ac:dyDescent="0.25">
      <c r="A47" s="10" t="s">
        <v>552</v>
      </c>
      <c r="B47" s="10"/>
      <c r="D47" s="10"/>
      <c r="E47" s="10" t="s">
        <v>554</v>
      </c>
      <c r="F47" s="10"/>
    </row>
    <row r="48" spans="1:11" s="50" customFormat="1" ht="24.75" customHeight="1" x14ac:dyDescent="0.25">
      <c r="A48" s="24" t="s">
        <v>551</v>
      </c>
      <c r="B48" s="10"/>
      <c r="D48" s="10"/>
      <c r="E48" s="10" t="s">
        <v>554</v>
      </c>
      <c r="F48" s="10"/>
    </row>
    <row r="49" spans="1:6" s="50" customFormat="1" ht="15.75" x14ac:dyDescent="0.25">
      <c r="A49" s="29" t="s">
        <v>498</v>
      </c>
      <c r="B49" s="10"/>
      <c r="C49" s="10"/>
      <c r="D49" s="10"/>
      <c r="E49" s="10"/>
      <c r="F49" s="10"/>
    </row>
    <row r="50" spans="1:6" s="50" customFormat="1" ht="15.75" customHeight="1" x14ac:dyDescent="0.25">
      <c r="A50" s="24" t="s">
        <v>262</v>
      </c>
      <c r="B50" s="10"/>
      <c r="C50" s="10"/>
      <c r="D50" s="10"/>
      <c r="E50" s="10"/>
      <c r="F50" s="10"/>
    </row>
    <row r="51" spans="1:6" s="4" customFormat="1" x14ac:dyDescent="0.2">
      <c r="B51" s="10"/>
      <c r="C51" s="10"/>
      <c r="D51" s="10"/>
      <c r="E51" s="10"/>
      <c r="F51" s="10"/>
    </row>
  </sheetData>
  <mergeCells count="4">
    <mergeCell ref="A1:E1"/>
    <mergeCell ref="A2:E2"/>
    <mergeCell ref="A3:E3"/>
    <mergeCell ref="A4:E4"/>
  </mergeCells>
  <phoneticPr fontId="27" type="noConversion"/>
  <pageMargins left="0.75" right="0.75" top="0.49" bottom="0.25" header="0.32" footer="0.17"/>
  <pageSetup paperSize="9" scale="63" fitToHeight="0"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6</vt:i4>
      </vt:variant>
    </vt:vector>
  </HeadingPairs>
  <TitlesOfParts>
    <vt:vector size="14" baseType="lpstr">
      <vt:lpstr>Ф3</vt:lpstr>
      <vt:lpstr>Ф4</vt:lpstr>
      <vt:lpstr>Ф1 (валюта)</vt:lpstr>
      <vt:lpstr>Ф1</vt:lpstr>
      <vt:lpstr>Ф2</vt:lpstr>
      <vt:lpstr>Доп сведения</vt:lpstr>
      <vt:lpstr>Пруднорматив ПП 80</vt:lpstr>
      <vt:lpstr>Лист1</vt:lpstr>
      <vt:lpstr>'Пруднорматив ПП 80'!sub1000614796</vt:lpstr>
      <vt:lpstr>'Пруднорматив ПП 80'!Область_печати</vt:lpstr>
      <vt:lpstr>Ф1!Область_печати</vt:lpstr>
      <vt:lpstr>'Ф1 (валюта)'!Область_печати</vt:lpstr>
      <vt:lpstr>Ф2!Область_печати</vt:lpstr>
      <vt:lpstr>Ф3!Область_печати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Yerzhumanova Nurgul</cp:lastModifiedBy>
  <cp:lastPrinted>2019-10-07T11:59:37Z</cp:lastPrinted>
  <dcterms:created xsi:type="dcterms:W3CDTF">1996-10-08T23:32:33Z</dcterms:created>
  <dcterms:modified xsi:type="dcterms:W3CDTF">2020-01-16T04:41:52Z</dcterms:modified>
</cp:coreProperties>
</file>